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29985A34-D00C-4B8C-B17B-258FF70CF70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1" i="2"/>
  <c r="I10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16E1F0B-9CDE-47F2-83B6-0748C1594B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B11D92B-FAE9-46F9-BE4C-8084C18B89D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291F1C8-3760-4103-9816-94B84E1A0A0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85C3058-D4B8-4742-912B-9AC333C6F78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6EE740CC-3E33-492F-9801-C29DDA2F4B3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C74A18C-AF36-4850-8200-6A77E669A8CC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8DFDA91-1E95-447E-B3B7-26C4523941D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B108220-2E42-44A0-87A4-78E529E799C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5146D4B0-43B9-4BEA-A856-DE9B6E8114A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093C3E2-B982-4953-8111-FFC5E7EAF7F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515422B-8CE2-46DD-9F5D-627183AB25B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ECA4893-46DC-4C82-BB80-4E80A39E65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CDEF1619-A3C8-4AFD-A761-D2798E0F78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DBBFAF1-EE39-4575-9010-D24804D417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E9A85E7-BE6D-4102-AAC0-7240547485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E70C1AB-C10D-4020-95B0-9674D787F5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0D5E5A9-641D-4BF1-83B8-29CB86402D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F629731-2B35-44A9-85A8-F978176867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27835E7-AD31-445E-81F2-1388045090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4B1F3E98-2BB9-4713-AE96-0D075D9C1CA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71D2E58-07DB-4113-AA4F-6284BD05CD4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EABA1A3-0582-46DF-8895-F572EA8A67F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3670A42-18C2-46A7-93D9-3E5D507155E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16F82CE8-FB84-4EC9-B0CA-21DA6E0455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590E7F6-E260-4181-8416-DAC45059113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46BE292-2BE7-4001-974E-CB42ACB4D8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AC79CA1-720D-44F1-AE4A-DAEE9192E6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7C97ED1-7997-4AA0-B370-A0FD52A3BA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DC9E56F-1A8C-4A27-8F29-75F798FCE1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470D79F-9B9B-46BD-810A-B972883B06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813E68E-ABDB-46EA-B7F2-44C22351E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58153B8-1E18-4A33-8CF5-77F2EDAE01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AB9EFC1-E221-48EC-9C2A-81432D654C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E4092F9-CA92-4347-AF51-C8AEEB1DA89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A4317D2-1655-41F9-B5E1-37805F71185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688C1F7-154F-41C7-ADE8-8DB958D769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9B99C2E-8A58-4F1C-A7A3-C537449107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6DB09B7-6FAA-4977-9B1C-6977C13835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7CD04DB-A3C0-4376-82F3-6D3ED82941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2BA3D27F-E1A3-4BB2-8DAF-8A5A116385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89A2EF6-611E-47D5-B506-88DBE02412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3ED6BE2-0665-42C7-A531-72FF1535E6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1C61252-05BE-4E62-8F2C-247B50CDA6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CC136EB-01B2-49EC-BEB3-C455BB5A7F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4395B16-5269-4CF5-8BD1-E29A142361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94B24AA-FB46-4E92-A363-C108D0A212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F67D93A-0AD8-4C16-86EF-BC3F83772B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B1C6D1E-12C4-4F36-ADFB-8C77D3851C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AF335CF-6E9D-4DEB-A427-9D51F0496D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E5F434D-EE7A-4B7F-9936-62B7A27546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1FBD2FD-792D-4D07-B649-841AFD0A6A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E34583DE-36D6-45A3-859C-813F135768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028928E-5C28-44BD-95C6-31BA3BA13A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F41CDA7-A45A-4817-A889-19BF9D6330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76A3A72-AA73-4E35-9C88-78719CEB19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E7B2FD1-66F0-4AF5-B722-829FD9E355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FABA345A-0C5E-4C40-A469-BF10BBF6CC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09C0517-8F82-4F52-B39C-FEE02D326C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C7F9093-9EF3-47D7-A8D9-934E36F831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F8E5041-3D8A-458F-8F89-D4B770FC7E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90FF9DD-E2E0-4AC3-A646-6BE3739309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9371A1F-969E-41B0-9512-91ED2A15CF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8AACF52-E4D0-450F-9617-2BD6E44988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BD374695-9C47-4779-9700-0257FA4CE9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E8F96F3-A4DF-43E2-8660-E1D02AAD25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6713B70-92D8-4C70-9655-7A7A1237EA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3FDF87C-F71E-4603-AABF-F3F4AA447B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C9158CF-0DDC-45A9-AA8D-11CAD5DD04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D431E77-AF5E-4634-96A6-80B2A3D7E4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AB25543-0EAF-487A-9A47-7354E99A30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208F98D-F586-40C9-8D8E-7D6303CBAC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E68856F-B8B5-4435-A013-3854E94C82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4A66645-C01B-492F-AA33-3A2896351E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F0A6236-29F3-46B9-A575-63B5D3917B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FE14546-29C0-4A60-94BB-4BDB240488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24D2DFD-9580-472A-90D5-3E49BF911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1C972E9-9285-49E5-88B8-74B126E889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3AF1C5C-A461-42EA-BB79-5BA17A8F87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2051295-C072-403B-BEBC-86E0850759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3B66980-96A7-4455-A2EE-A211F5B693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609EFC3-2137-4714-ABE7-E2CA001723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56C52E3-8B77-41BC-8A7D-B4E7E11CB4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50DAE2F-BE24-4CE6-96F9-6617C2BEFA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51EB351-0BFD-4F26-8907-27A05A129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45D4CE2D-5470-4041-A6A0-7055478859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5169DE9-B745-43A2-9A55-03DAE8C809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9D3396E-E9FA-49E1-9D35-76108E547D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58D451DC-0B17-4FF8-A2B2-4C38496C08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F6A48EF-D6C0-4DA2-B1CD-6A4E631254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03E2624-05B5-4542-A584-D3EE3FB338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0EAA49A-9A77-49FC-A6A9-30B4D3DCC6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24AB190-1E71-47CD-9596-9C05FC1E59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255B42B3-3282-4278-918D-937D672443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5965D15-CF90-4CA1-A8C2-984FED9CCC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4A5510C-91AF-4EC4-A582-E284F2922E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865B506-1332-4B42-A254-708A02997A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825203F-089B-4DC2-A427-F3CB8967C3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A9EE6943-68A9-42C1-89F0-349D5EFE94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D943FD5-530C-44B5-9F69-533D374A0B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51E7C7A-D029-4F46-8552-5C1FBDA548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CF02956-022B-4C90-8319-A95208F2D8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2E136D9-F0BB-44BE-85C2-FAE7ED7465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2264298-ED0C-4F46-92C6-558FBC251F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9D4B278-1CF2-4CD3-9CA4-AC1891F3D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4613B4A-ED00-4120-BBC6-1FB0E5B1F8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C4F0991-51F1-4572-8F55-01759B638E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A19329E-7605-42E3-A4EA-73C6ECC20B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383F923-C69B-4A48-816D-BF9A010E80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5A40411-CD3F-4D66-9EC1-05F98736B9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9053DDE-6622-42C9-8A88-0446C5951D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5AE3DC4-7975-4592-A0D6-CE58E3ACCD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304F565-631A-4276-84A8-06C04166D9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A22508F-E88D-48D9-A5F8-BFC82200B1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5342DF6-AE6B-4A94-8ADB-FAE8BE9071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AEAFCCD-CF8D-470C-96D5-054CCCCDC0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D9FED2A-1EA2-47B9-945E-B4B7CEEACC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16E0E8F-19BC-4033-8E93-25B3735A8C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8F2557B-9083-45E1-91A3-E2B2AAD23C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22B601C-7F57-4C72-980A-5D75D8B378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934F284-F0C3-41C6-AE9D-9AA513236D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87A0017-26E1-4C87-ADBB-38F7045DFD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F4A1C6D-EC4A-4D1F-8829-7CA0D192EB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8C0A4CA-BD8B-499A-9C38-E155DFCB38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D9CA1D7-47D8-4CDE-837F-57DE094054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6A6F641-DFCB-4766-85BF-E8F39588CB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658F3C9-CB07-41F7-A502-FD581E6CE6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9840D7E-D6A7-4930-937A-7935390DE1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665A3AAF-7BE9-4F85-BB85-C6D0015C68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B351AF8-CE6F-4002-8040-5BDAE1057F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7845C8C-6413-4C1F-A958-1EEDD13202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2659391-7A22-4D20-B99D-9B833A2E25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F04B1D5-6B47-4E5D-B07A-36A82BF6C3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409A11B-3895-45B4-A0CE-DD1E450ED40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A1497843-519B-48FE-AB22-18501640B3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A9BC257-26FC-4580-9B56-E8F018E4FB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C3E9EAA0-1F5C-4245-B32B-A45A5077CD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FA183CC-0B53-406F-A244-629AEFCC07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E474FCF-A8FA-4A9D-A0DF-E52ECCC2C5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264C1AD-BF2B-43D9-BE2D-940FBB071E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6F38A2C-4569-4D81-ADC2-F05E41B778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D64A992-EAAD-4748-96D4-031EC024BA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98A1327-8417-4906-B9C6-A4D21F80CB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814AAE8-8E77-4610-AC7C-B32EFBE126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AE0468D-66C2-48EA-9D77-F147FD8753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33ED08F-CEA9-4620-8BC5-B29791C2E0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E44F7DB-DB15-420E-B96A-5CD5815BE2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B6CC303-8833-4840-A50D-174D3BB317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B4F212A-4582-4537-8BEB-77FA860A95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E12F9C8C-4CD6-4A89-8EEA-1FC397FC6F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B61D6A8-7515-4007-91DA-C172384A95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895D674-A705-442D-99DB-12877C4800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98153282-EECA-480E-A3EE-B6BD2D4E9C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1882400-F224-4E65-B791-34C26B30A5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3D4C1B8-DA8C-40DA-8FCB-C99CA7A1AD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E9E165E-4034-462F-93F0-C8EAB6252C3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2E6F67C-FF69-40A3-9519-94AEFDB768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229D090-4744-4401-9C0D-62FA4F8A7F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B569221-6556-486F-AA97-CB60E7292C0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3629C8A-1594-45B6-8D10-CEA4665128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D12CEDF-E802-4349-A627-E8E81732CF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8E9A428-9B7B-49F6-A651-033AFA0EF0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76B9BDD-F90E-4BC0-93BF-17E1F542EB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637FE42-2511-44A4-9075-06FE276EBD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BD9B7BA-306A-452A-81D9-8E73CDA17C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E1A2B9E-4EF3-4326-8EE3-60B22CFA4C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5174156-87D1-4F87-82C2-1F3504F7E4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3E1AD75-8354-4C81-BB4E-D882C881DC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5D50078-FA80-4F6F-BD31-235E135C8E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7132B6D-560D-413C-B697-FEDC1D3D6D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459A532-ECF6-47D5-8281-0F39587E3E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426EFB3-613A-445B-BB12-672A264215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3D4FFC7-803F-4FEE-8401-B9C8428734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9AEBA25-30F6-41AD-8CAF-71CB60EA25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2354F0B-147D-4989-B659-E430D2AF5E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498C206A-73C7-40CE-8841-046E7D01EE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BEDDA7A-4829-4581-A829-1BFAEB6D95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60EEDE81-EBA6-4F51-8E31-372378B446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D7D01EB-9F7A-43F5-B996-BDB3C15A6F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03AE8DB0-6E9D-4F1F-B4BD-075A795654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70F5D99-D2E3-4336-B8CE-0AE2C956D3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63014D79-9DBB-455B-8AAC-195DDA7E83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62A41A75-D357-4F04-B43A-738B07A438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9C3B1EA4-B300-4570-B365-449819F2E0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68F8B0D-AA33-4C93-9122-206CF29FA2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98A4E58-FE52-4188-976B-66C190FEC9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BB711E43-0579-453B-AEF5-BCD03BA149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C14C7D7-E78B-42E6-8417-9B652126CA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6DE3454-BA6B-4B01-8DC8-A37DEACFCB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EDC31E6-383C-45F0-AA8B-03FD34FB8F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262B39CC-6F92-4D92-A918-F1E2208ABE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3523260-EE96-4525-8001-B42A732A6C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B324C0A-01F1-4869-B006-1B5B489B68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6D600B4-8CE6-48D2-8DBD-F7AB842D4C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D7FA852-5C72-4E85-BA26-4FF133AC2A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3D73B3C-76E2-4B52-9CF0-572FCB9479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11BE7670-66C4-4425-A41C-6E4D108C5F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3E86BC4-7D1D-4B3E-82B2-0B80F7B95D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037F84F-20B2-4806-99DA-C6252445A6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78A4915B-B065-472F-A55C-5870A5974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77B002A-9FC5-4064-B017-CDC37DF361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6E6C4A8-0749-424B-B4A6-144E54F60F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FBE76B6-C10B-4159-A200-8FF255CE09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F70E30F-2C51-468F-9208-84833DF71D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AC5DED4-61F5-480B-B8A1-83447277D2B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13790E39-B362-48D8-8697-6B7AFA6F529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5F104E0-0B25-470F-AE3B-6BE56825C4A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3995841-2481-4C0F-809B-F13B01B3ED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243025F-E7E0-4654-987F-B1D8CDACA5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FA4DB5F-594D-452E-A870-305050A916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D30EDAD-E89D-4601-BB0C-2086483859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27C4473-85DF-4AFE-86D4-E98ACE5AF9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4D53451-19BC-4193-ABE4-75067D97CD8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2B0D58D-1369-4B98-AEEB-10F36C01AA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931C7B3-0070-4159-912C-0AC41DC2893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9D44CAF-39E3-4FE5-8C47-A6D1D2829EC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185D465-9970-4483-8997-7CAEF82140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0D5D9C3D-D76C-4348-A3EF-F5B21F6193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BBAAC77-3C42-4862-B9FA-E5AF7FD1901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0F13C45-8690-45D9-9C44-4D646C35009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CEA2955-F6D5-4F6D-9364-F51DC23B4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663E505-AF43-47DF-A308-27127D0F60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D39E493-6F5A-4079-865F-2EFDE59D52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9F853886-5C4A-4673-8819-932509EA35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5935F26-6741-4739-9E9E-55A9E73746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8D9DB91-A099-42CE-B4A6-5C16D4EC7A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1E2644D-6B50-4921-BAAF-C94F03BF10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5EF51EE-EB2F-412D-924D-BF431E7AF5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8C033B0-FACB-47F8-A350-551A2675FB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AE7B15D-2820-4FEA-AD39-318E1892A3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1E29AEE-1546-4BA3-9A5F-D23A96B645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7BA41D6-0B68-45E5-92AD-24E51DA881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EA0A99F-5310-4BEB-AA77-A8B56F5540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A2C617F-A2A0-4B78-9972-EB853D5889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C251948-3487-41DD-8238-C963621A96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734A6BD1-38AA-4659-A395-332A821FD6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D4C5E53-EC45-46DB-B4BB-A1C6D1C32D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D6C222C-55A5-4EF4-BBEF-0A0934833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73A8D86-6D2B-4589-8AD4-CF2F8928FA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EFE6103-2371-47B6-8B7C-2E23095055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E2AA7D8-B077-4E12-9D05-D00AA0695D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E906EE4-97F5-4C74-BE4C-FDFDC44A85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7248722-F6F5-43F8-B617-C0DB61CAA6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FA1B685-7302-4C2E-8BBC-55068AF2A3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119E4B2-0492-405C-B8D9-4C7150158F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B4A076D-820B-46D3-900D-9862F4E2B6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D2D7F2E-AAED-46EE-9F18-8EFB89BF9F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E384378-4130-4E32-A3E1-0AED2A692C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53440A6-C8B7-4000-AF23-B335C28BB7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CD51EEB-E02E-468D-A836-B67543839D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8A1FCD6-BEE6-4FB6-9108-44D26FF2A3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02CC665-53A7-4A6A-90F6-1FBFA1B9F5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FC9DC54-1F76-4886-95DE-EE8BD90BCF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C6F922D-055D-4E37-90BC-7D701BDA83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100D579-35A3-43B0-9D4F-2A36EF3597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9879CA9-F7A1-4A95-BFF6-506AA1D559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7B8EA68-33CC-4116-9D56-671EA585AA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963241A-81CC-4CA4-A725-542AC86692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BBF38B25-D2BB-4042-8349-7B92A8347C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AB2C737-6C99-4841-BB46-B6F61421CB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0BB43BF-1435-41FD-B0C5-4461FE9564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B01052D-8C33-4BFD-955A-1C59B3EF8D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C333ECA-0D2D-4E39-9CF4-47C238B007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46CC9261-C9E2-4E69-B76F-B59E46A251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C39BBF9-1EE2-4235-B1EC-B354BA46A74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021F830-3E0C-4E18-BE72-023115AABA2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C9D7BA0A-0E0C-486F-8FCB-CA0B43D798E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E1CB57A-D47B-445E-BF4D-62151A21A2D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B338E72-76BA-4F4C-A911-FDF0BCD06C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1000759-C81D-4655-A19D-59B1DBFD82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B7C95C6-3CF5-44EC-916B-DB6FCECE0EE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7226ED2-51CB-4FEB-AA69-438A1E3D551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6051838-4C28-4EA2-B5C6-CFEA9DE005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3F3EFB2-8A56-4B1E-932C-56DA54DD4D1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DDAD1E9-E942-467F-9E41-E061C99C276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82A5498-B458-4D34-8A72-B55E719835E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E52479E-B139-4104-AE49-BC2813396FF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C97D763-BE6C-48FE-B589-E534F80DF88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690AFA2-BD6C-4A68-B329-AEB10C76A7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4E5C3B6-738F-4774-88D2-52FB66F581D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5B27E78-AC9A-4586-A40A-E95549FC83A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4069F49-4113-4E50-BF85-7F3577A03CA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A8BB38F-B2C5-413F-8D92-8E5978F6A3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785C198-8B36-44EE-8B7D-A715AACA671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882047A-22A1-402F-8A66-86C7EB3188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904CD08-9E14-4D36-A80C-3DB054CFA28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6BF2117-1808-4D24-8AAC-F01B04A402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86A23EA-A232-4FAD-8089-FED933BF26A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D576B39-C256-4E4F-B4E0-B255A470E03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4955B45-01FE-48A2-A7A0-A0FF679C00C2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988AB64-51EF-490A-8A96-332FD5314C8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88F7C40-2766-4C70-A1A5-E9127D45DA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28BD0ED3-FB7E-4392-AF81-DF336892DE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ADA398D-A1E0-4E44-A6B7-69AA139928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A3F2C5C-67A6-4F55-ACF2-3C55BCD778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205FAC55-A977-4CAE-8A9C-AB2F0D16889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13E9A8F-B72C-407B-B082-647FAC461E7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D4F6498-A6C9-4842-9677-8CA49AB1D34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54FACC2-4E9C-4F13-8FA1-8B3B7C7E968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7A76370-B4E9-48EC-841E-123CCDE03B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6CDDA139-985B-4298-A334-0F5F2A430B3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02C3AAC-1959-47A3-92D0-0006D28007F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531C922-16B4-49B7-9280-5D070AB344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2383A4E-437F-4AE5-A5E2-43807D5C26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EC2FCFB-2CCD-4BF6-9129-4988A9D51D4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57D4975-D73F-4B1E-99B6-02E906694F1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D3C75A1-6AEA-4F82-9FD1-E876B5812E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721E53A-9643-4366-9C8B-A3167C97E8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801F4F0-D0E8-4760-BCCF-75135F92A7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BA45CB8-3803-450D-ACBB-E19693A39B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85C5C27-86BA-4E17-AFBD-96270BFBE51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E7A69AC-D59E-4418-87C8-A86C317E90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51CA8F9-D601-4D1B-A1F0-05A23844A48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3810012-CC5F-4F11-B076-85EC8F20E2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7C130153-67E4-4A14-A422-469010FCCBE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26B8BDE4-2093-4596-A39D-9AA6EFE0571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454DA2A-8989-4F5E-BD2A-CF12A4DA6C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FBDFE16-7F8C-4CBE-B9E7-FC458865C38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398EA71-A00C-4A57-83E3-A2D8250D6EE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C5180C7-B52C-492D-A2D5-8FBD15EA6E4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D1157A1-2848-4F03-A5EC-EB30C25F202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643FA32-3E73-478C-A06A-8C0D4EEB65C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445F808-2133-40BD-A799-96442D2C7B8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4E6BB8B-F969-4E1C-AFDC-4690347D5C4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<sst xmlns="http://schemas.openxmlformats.org/spreadsheetml/2006/main" count="1102" uniqueCount="271">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</sst>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2725995</v>
      </c>
    </row>
    <row r="8" spans="1:3" ht="15" customHeight="1" x14ac:dyDescent="0.25">
      <c r="B8" s="7" t="s">
        <v>106</v>
      </c>
      <c r="C8" s="70">
        <v>0.46700000000000003</v>
      </c>
    </row>
    <row r="9" spans="1:3" ht="15" customHeight="1" x14ac:dyDescent="0.25">
      <c r="B9" s="9" t="s">
        <v>107</v>
      </c>
      <c r="C9" s="71">
        <v>0.86</v>
      </c>
    </row>
    <row r="10" spans="1:3" ht="15" customHeight="1" x14ac:dyDescent="0.25">
      <c r="B10" s="9" t="s">
        <v>105</v>
      </c>
      <c r="C10" s="71">
        <v>0.12396960258483899</v>
      </c>
    </row>
    <row r="11" spans="1:3" ht="15" customHeight="1" x14ac:dyDescent="0.25">
      <c r="B11" s="7" t="s">
        <v>108</v>
      </c>
      <c r="C11" s="70">
        <v>0.31</v>
      </c>
    </row>
    <row r="12" spans="1:3" ht="15" customHeight="1" x14ac:dyDescent="0.25">
      <c r="B12" s="7" t="s">
        <v>109</v>
      </c>
      <c r="C12" s="70">
        <v>0.25800000000000001</v>
      </c>
    </row>
    <row r="13" spans="1:3" ht="15" customHeight="1" x14ac:dyDescent="0.25">
      <c r="B13" s="7" t="s">
        <v>110</v>
      </c>
      <c r="C13" s="70">
        <v>0.82499999999999996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0.1394</v>
      </c>
    </row>
    <row r="24" spans="1:3" ht="15" customHeight="1" x14ac:dyDescent="0.25">
      <c r="B24" s="20" t="s">
        <v>102</v>
      </c>
      <c r="C24" s="71">
        <v>0.44390000000000002</v>
      </c>
    </row>
    <row r="25" spans="1:3" ht="15" customHeight="1" x14ac:dyDescent="0.25">
      <c r="B25" s="20" t="s">
        <v>103</v>
      </c>
      <c r="C25" s="71">
        <v>0.33230000000000004</v>
      </c>
    </row>
    <row r="26" spans="1:3" ht="15" customHeight="1" x14ac:dyDescent="0.25">
      <c r="B26" s="20" t="s">
        <v>104</v>
      </c>
      <c r="C26" s="71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0.17300000000000001</v>
      </c>
    </row>
    <row r="32" spans="1:3" ht="14.25" customHeight="1" x14ac:dyDescent="0.25">
      <c r="B32" s="30" t="s">
        <v>78</v>
      </c>
      <c r="C32" s="73">
        <v>0.58899999999999997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34.799999999999997</v>
      </c>
    </row>
    <row r="38" spans="1:5" ht="15" customHeight="1" x14ac:dyDescent="0.25">
      <c r="B38" s="16" t="s">
        <v>91</v>
      </c>
      <c r="C38" s="75">
        <v>73.400000000000006</v>
      </c>
      <c r="D38" s="17"/>
      <c r="E38" s="18"/>
    </row>
    <row r="39" spans="1:5" ht="15" customHeight="1" x14ac:dyDescent="0.25">
      <c r="B39" s="16" t="s">
        <v>90</v>
      </c>
      <c r="C39" s="75">
        <v>123.2</v>
      </c>
      <c r="D39" s="17"/>
      <c r="E39" s="17"/>
    </row>
    <row r="40" spans="1:5" ht="15" customHeight="1" x14ac:dyDescent="0.25">
      <c r="B40" s="16" t="s">
        <v>171</v>
      </c>
      <c r="C40" s="75">
        <v>8.56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0.1096</v>
      </c>
      <c r="D46" s="17"/>
    </row>
    <row r="47" spans="1:5" ht="15.75" customHeight="1" x14ac:dyDescent="0.25">
      <c r="B47" s="16" t="s">
        <v>12</v>
      </c>
      <c r="C47" s="71">
        <v>0.34689999999999999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4.5169174234500007</v>
      </c>
      <c r="D51" s="17"/>
    </row>
    <row r="52" spans="1:4" ht="15" customHeight="1" x14ac:dyDescent="0.25">
      <c r="B52" s="16" t="s">
        <v>125</v>
      </c>
      <c r="C52" s="76">
        <v>5.56382987866</v>
      </c>
    </row>
    <row r="53" spans="1:4" ht="15.75" customHeight="1" x14ac:dyDescent="0.25">
      <c r="B53" s="16" t="s">
        <v>126</v>
      </c>
      <c r="C53" s="76">
        <v>5.56382987866</v>
      </c>
    </row>
    <row r="54" spans="1:4" ht="15.75" customHeight="1" x14ac:dyDescent="0.25">
      <c r="B54" s="16" t="s">
        <v>127</v>
      </c>
      <c r="C54" s="76">
        <v>3.6461342050399996</v>
      </c>
    </row>
    <row r="55" spans="1:4" ht="15.75" customHeight="1" x14ac:dyDescent="0.25">
      <c r="B55" s="16" t="s">
        <v>128</v>
      </c>
      <c r="C55" s="76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0.43290950274943962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35.834023182075242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47.385692178916713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66.429565189928027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0.14473535340023203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1.1628268352375188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1.1628268352375188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1.1628268352375188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1.1628268352375188</v>
      </c>
      <c r="E13" s="86" t="s">
        <v>202</v>
      </c>
    </row>
    <row r="14" spans="1:5" ht="15.75" customHeight="1" x14ac:dyDescent="0.25">
      <c r="A14" s="11" t="s">
        <v>187</v>
      </c>
      <c r="B14" s="85">
        <v>0.11</v>
      </c>
      <c r="C14" s="85">
        <v>0.95</v>
      </c>
      <c r="D14" s="86">
        <v>15.044941509411798</v>
      </c>
      <c r="E14" s="86" t="s">
        <v>202</v>
      </c>
    </row>
    <row r="15" spans="1:5" ht="15.75" customHeight="1" x14ac:dyDescent="0.25">
      <c r="A15" s="11" t="s">
        <v>209</v>
      </c>
      <c r="B15" s="85">
        <v>0.11</v>
      </c>
      <c r="C15" s="85">
        <v>0.95</v>
      </c>
      <c r="D15" s="86">
        <v>15.044941509411798</v>
      </c>
      <c r="E15" s="86" t="s">
        <v>202</v>
      </c>
    </row>
    <row r="16" spans="1:5" ht="15.75" customHeight="1" x14ac:dyDescent="0.25">
      <c r="A16" s="52" t="s">
        <v>57</v>
      </c>
      <c r="B16" s="85">
        <v>0.18100000000000002</v>
      </c>
      <c r="C16" s="85">
        <v>0.95</v>
      </c>
      <c r="D16" s="86">
        <v>0.24753065261816906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0.10400000000000001</v>
      </c>
      <c r="C18" s="85">
        <v>0.95</v>
      </c>
      <c r="D18" s="87">
        <v>1.6361723633111669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1.6361723633111669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1.6361723633111669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1.3660250985983862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25.638805136545976</v>
      </c>
      <c r="E22" s="86" t="s">
        <v>202</v>
      </c>
    </row>
    <row r="23" spans="1:5" ht="15.75" customHeight="1" x14ac:dyDescent="0.25">
      <c r="A23" s="52" t="s">
        <v>34</v>
      </c>
      <c r="B23" s="85">
        <v>0.77300000000000002</v>
      </c>
      <c r="C23" s="85">
        <v>0.95</v>
      </c>
      <c r="D23" s="86">
        <v>4.9287239443093789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21.804111460658106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86">
        <v>21.733171842178962</v>
      </c>
      <c r="E25" s="86" t="s">
        <v>202</v>
      </c>
    </row>
    <row r="26" spans="1:5" ht="15.75" customHeight="1" x14ac:dyDescent="0.25">
      <c r="A26" s="52" t="s">
        <v>137</v>
      </c>
      <c r="B26" s="85">
        <v>0.11</v>
      </c>
      <c r="C26" s="85">
        <v>0.95</v>
      </c>
      <c r="D26" s="86">
        <v>4.8919084806371611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3.9346773092783507</v>
      </c>
      <c r="E27" s="86" t="s">
        <v>202</v>
      </c>
    </row>
    <row r="28" spans="1:5" ht="15.75" customHeight="1" x14ac:dyDescent="0.25">
      <c r="A28" s="52" t="s">
        <v>84</v>
      </c>
      <c r="B28" s="85">
        <v>0.20399999999999999</v>
      </c>
      <c r="C28" s="85">
        <v>0.95</v>
      </c>
      <c r="D28" s="86">
        <v>2.6864267680367853</v>
      </c>
      <c r="E28" s="86" t="s">
        <v>202</v>
      </c>
    </row>
    <row r="29" spans="1:5" ht="15.75" customHeight="1" x14ac:dyDescent="0.25">
      <c r="A29" s="52" t="s">
        <v>58</v>
      </c>
      <c r="B29" s="85">
        <v>0.10400000000000001</v>
      </c>
      <c r="C29" s="85">
        <v>0.95</v>
      </c>
      <c r="D29" s="86">
        <v>62.990389674195526</v>
      </c>
      <c r="E29" s="86" t="s">
        <v>202</v>
      </c>
    </row>
    <row r="30" spans="1:5" ht="15.75" customHeight="1" x14ac:dyDescent="0.25">
      <c r="A30" s="52" t="s">
        <v>67</v>
      </c>
      <c r="B30" s="85">
        <v>0.183</v>
      </c>
      <c r="C30" s="85">
        <v>0.95</v>
      </c>
      <c r="D30" s="86">
        <v>2.9247513411599648</v>
      </c>
      <c r="E30" s="86" t="s">
        <v>202</v>
      </c>
    </row>
    <row r="31" spans="1:5" ht="15.75" customHeight="1" x14ac:dyDescent="0.25">
      <c r="A31" s="52" t="s">
        <v>28</v>
      </c>
      <c r="B31" s="85">
        <v>0.67449999999999999</v>
      </c>
      <c r="C31" s="85">
        <v>0.95</v>
      </c>
      <c r="D31" s="86">
        <v>0.46793811090654153</v>
      </c>
      <c r="E31" s="86" t="s">
        <v>202</v>
      </c>
    </row>
    <row r="32" spans="1:5" ht="15.75" customHeight="1" x14ac:dyDescent="0.25">
      <c r="A32" s="52" t="s">
        <v>83</v>
      </c>
      <c r="B32" s="85">
        <v>0.23699999999999999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0.27200000000000002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0.121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0.50800000000000001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6.4000000000000001E-2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1.3000000000000001E-2</v>
      </c>
      <c r="C37" s="85">
        <v>0.95</v>
      </c>
      <c r="D37" s="86">
        <v>8.1134342608599326</v>
      </c>
      <c r="E37" s="86" t="s">
        <v>202</v>
      </c>
    </row>
    <row r="38" spans="1:6" ht="15.75" customHeight="1" x14ac:dyDescent="0.25">
      <c r="A38" s="52" t="s">
        <v>60</v>
      </c>
      <c r="B38" s="85">
        <v>1.3000000000000001E-2</v>
      </c>
      <c r="C38" s="85">
        <v>0.95</v>
      </c>
      <c r="D38" s="86">
        <v>0.49336298863688555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637764.44318199996</v>
      </c>
      <c r="C2" s="78">
        <v>829762</v>
      </c>
      <c r="D2" s="78">
        <v>1237837</v>
      </c>
      <c r="E2" s="78">
        <v>782430</v>
      </c>
      <c r="F2" s="78">
        <v>476978</v>
      </c>
      <c r="G2" s="22">
        <f t="shared" ref="G2:G40" si="0">C2+D2+E2+F2</f>
        <v>3327007</v>
      </c>
      <c r="H2" s="22">
        <f t="shared" ref="H2:H40" si="1">(B2 + stillbirth*B2/(1000-stillbirth))/(1-abortion)</f>
        <v>763527.31837320584</v>
      </c>
      <c r="I2" s="22">
        <f>G2-H2</f>
        <v>2563479.6816267939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649042.95733333332</v>
      </c>
      <c r="C3" s="78">
        <v>857000</v>
      </c>
      <c r="D3" s="78">
        <v>1284000</v>
      </c>
      <c r="E3" s="78">
        <v>813000</v>
      </c>
      <c r="F3" s="78">
        <v>496000</v>
      </c>
      <c r="G3" s="22">
        <f t="shared" si="0"/>
        <v>3450000</v>
      </c>
      <c r="H3" s="22">
        <f t="shared" si="1"/>
        <v>777029.87994944653</v>
      </c>
      <c r="I3" s="22">
        <f t="shared" ref="I3:I15" si="3">G3-H3</f>
        <v>2672970.1200505532</v>
      </c>
    </row>
    <row r="4" spans="1:9" ht="15.75" customHeight="1" x14ac:dyDescent="0.25">
      <c r="A4" s="7">
        <f t="shared" si="2"/>
        <v>2019</v>
      </c>
      <c r="B4" s="77">
        <v>660176.5153333334</v>
      </c>
      <c r="C4" s="78">
        <v>884000</v>
      </c>
      <c r="D4" s="78">
        <v>1333000</v>
      </c>
      <c r="E4" s="78">
        <v>845000</v>
      </c>
      <c r="F4" s="78">
        <v>517000</v>
      </c>
      <c r="G4" s="22">
        <f t="shared" si="0"/>
        <v>3579000</v>
      </c>
      <c r="H4" s="22">
        <f t="shared" si="1"/>
        <v>790358.90099251317</v>
      </c>
      <c r="I4" s="22">
        <f t="shared" si="3"/>
        <v>2788641.0990074868</v>
      </c>
    </row>
    <row r="5" spans="1:9" ht="15.75" customHeight="1" x14ac:dyDescent="0.25">
      <c r="A5" s="7">
        <f t="shared" si="2"/>
        <v>2020</v>
      </c>
      <c r="B5" s="77">
        <v>671235.13</v>
      </c>
      <c r="C5" s="78">
        <v>912000</v>
      </c>
      <c r="D5" s="78">
        <v>1383000</v>
      </c>
      <c r="E5" s="78">
        <v>880000</v>
      </c>
      <c r="F5" s="78">
        <v>538000</v>
      </c>
      <c r="G5" s="22">
        <f t="shared" si="0"/>
        <v>3713000</v>
      </c>
      <c r="H5" s="22">
        <f t="shared" si="1"/>
        <v>803598.20037903148</v>
      </c>
      <c r="I5" s="22">
        <f t="shared" si="3"/>
        <v>2909401.7996209683</v>
      </c>
    </row>
    <row r="6" spans="1:9" ht="15.75" customHeight="1" x14ac:dyDescent="0.25">
      <c r="A6" s="7">
        <f t="shared" si="2"/>
        <v>2021</v>
      </c>
      <c r="B6" s="77">
        <v>682198.48040000012</v>
      </c>
      <c r="C6" s="78">
        <v>939000</v>
      </c>
      <c r="D6" s="78">
        <v>1431000</v>
      </c>
      <c r="E6" s="78">
        <v>914000</v>
      </c>
      <c r="F6" s="78">
        <v>559000</v>
      </c>
      <c r="G6" s="22">
        <f t="shared" si="0"/>
        <v>3843000</v>
      </c>
      <c r="H6" s="22">
        <f t="shared" si="1"/>
        <v>816723.4500237644</v>
      </c>
      <c r="I6" s="22">
        <f t="shared" si="3"/>
        <v>3026276.5499762357</v>
      </c>
    </row>
    <row r="7" spans="1:9" ht="15.75" customHeight="1" x14ac:dyDescent="0.25">
      <c r="A7" s="7">
        <f t="shared" si="2"/>
        <v>2022</v>
      </c>
      <c r="B7" s="77">
        <v>693014.76480000024</v>
      </c>
      <c r="C7" s="78">
        <v>966000</v>
      </c>
      <c r="D7" s="78">
        <v>1480000</v>
      </c>
      <c r="E7" s="78">
        <v>950000</v>
      </c>
      <c r="F7" s="78">
        <v>582000</v>
      </c>
      <c r="G7" s="22">
        <f t="shared" si="0"/>
        <v>3978000</v>
      </c>
      <c r="H7" s="22">
        <f t="shared" si="1"/>
        <v>829672.63323863561</v>
      </c>
      <c r="I7" s="22">
        <f t="shared" si="3"/>
        <v>3148327.3667613645</v>
      </c>
    </row>
    <row r="8" spans="1:9" ht="15.75" customHeight="1" x14ac:dyDescent="0.25">
      <c r="A8" s="7">
        <f t="shared" si="2"/>
        <v>2023</v>
      </c>
      <c r="B8" s="77">
        <v>703630.07880000013</v>
      </c>
      <c r="C8" s="78">
        <v>994000</v>
      </c>
      <c r="D8" s="78">
        <v>1532000</v>
      </c>
      <c r="E8" s="78">
        <v>989000</v>
      </c>
      <c r="F8" s="78">
        <v>606000</v>
      </c>
      <c r="G8" s="22">
        <f t="shared" si="0"/>
        <v>4121000</v>
      </c>
      <c r="H8" s="22">
        <f t="shared" si="1"/>
        <v>842381.21603712277</v>
      </c>
      <c r="I8" s="22">
        <f t="shared" si="3"/>
        <v>3278618.7839628775</v>
      </c>
    </row>
    <row r="9" spans="1:9" ht="15.75" customHeight="1" x14ac:dyDescent="0.25">
      <c r="A9" s="7">
        <f t="shared" si="2"/>
        <v>2024</v>
      </c>
      <c r="B9" s="77">
        <v>714070.8396000003</v>
      </c>
      <c r="C9" s="78">
        <v>1022000</v>
      </c>
      <c r="D9" s="78">
        <v>1585000</v>
      </c>
      <c r="E9" s="78">
        <v>1028000</v>
      </c>
      <c r="F9" s="78">
        <v>631000</v>
      </c>
      <c r="G9" s="22">
        <f t="shared" si="0"/>
        <v>4266000</v>
      </c>
      <c r="H9" s="22">
        <f t="shared" si="1"/>
        <v>854880.82491407171</v>
      </c>
      <c r="I9" s="22">
        <f t="shared" si="3"/>
        <v>3411119.1750859283</v>
      </c>
    </row>
    <row r="10" spans="1:9" ht="15.75" customHeight="1" x14ac:dyDescent="0.25">
      <c r="A10" s="7">
        <f t="shared" si="2"/>
        <v>2025</v>
      </c>
      <c r="B10" s="77">
        <v>724284.2</v>
      </c>
      <c r="C10" s="78">
        <v>1050000</v>
      </c>
      <c r="D10" s="78">
        <v>1638000</v>
      </c>
      <c r="E10" s="78">
        <v>1070000</v>
      </c>
      <c r="F10" s="78">
        <v>656000</v>
      </c>
      <c r="G10" s="22">
        <f t="shared" si="0"/>
        <v>4414000</v>
      </c>
      <c r="H10" s="22">
        <f t="shared" si="1"/>
        <v>867108.1915557168</v>
      </c>
      <c r="I10" s="22">
        <f t="shared" si="3"/>
        <v>3546891.808444283</v>
      </c>
    </row>
    <row r="11" spans="1:9" ht="15.75" customHeight="1" x14ac:dyDescent="0.25">
      <c r="A11" s="7">
        <f t="shared" si="2"/>
        <v>2026</v>
      </c>
      <c r="B11" s="77">
        <v>734323.63639999996</v>
      </c>
      <c r="C11" s="78">
        <v>1078000</v>
      </c>
      <c r="D11" s="78">
        <v>1690000</v>
      </c>
      <c r="E11" s="78">
        <v>1112000</v>
      </c>
      <c r="F11" s="78">
        <v>683000</v>
      </c>
      <c r="G11" s="22">
        <f t="shared" si="0"/>
        <v>4563000</v>
      </c>
      <c r="H11" s="22">
        <f t="shared" si="1"/>
        <v>879127.33754984813</v>
      </c>
      <c r="I11" s="22">
        <f t="shared" si="3"/>
        <v>3683872.662450152</v>
      </c>
    </row>
    <row r="12" spans="1:9" ht="15.75" customHeight="1" x14ac:dyDescent="0.25">
      <c r="A12" s="7">
        <f t="shared" si="2"/>
        <v>2027</v>
      </c>
      <c r="B12" s="77">
        <v>744079.55219999992</v>
      </c>
      <c r="C12" s="78">
        <v>1106000</v>
      </c>
      <c r="D12" s="78">
        <v>1743000</v>
      </c>
      <c r="E12" s="78">
        <v>1155000</v>
      </c>
      <c r="F12" s="78">
        <v>711000</v>
      </c>
      <c r="G12" s="22">
        <f t="shared" si="0"/>
        <v>4715000</v>
      </c>
      <c r="H12" s="22">
        <f t="shared" si="1"/>
        <v>890807.0545812397</v>
      </c>
      <c r="I12" s="22">
        <f t="shared" si="3"/>
        <v>3824192.9454187602</v>
      </c>
    </row>
    <row r="13" spans="1:9" ht="15.75" customHeight="1" x14ac:dyDescent="0.25">
      <c r="A13" s="7">
        <f t="shared" si="2"/>
        <v>2028</v>
      </c>
      <c r="B13" s="77">
        <v>753577.96559999988</v>
      </c>
      <c r="C13" s="78">
        <v>1135000</v>
      </c>
      <c r="D13" s="78">
        <v>1796000</v>
      </c>
      <c r="E13" s="78">
        <v>1200000</v>
      </c>
      <c r="F13" s="78">
        <v>740000</v>
      </c>
      <c r="G13" s="22">
        <f t="shared" si="0"/>
        <v>4871000</v>
      </c>
      <c r="H13" s="22">
        <f t="shared" si="1"/>
        <v>902178.49146461021</v>
      </c>
      <c r="I13" s="22">
        <f t="shared" si="3"/>
        <v>3968821.5085353898</v>
      </c>
    </row>
    <row r="14" spans="1:9" ht="15.75" customHeight="1" x14ac:dyDescent="0.25">
      <c r="A14" s="7">
        <f t="shared" si="2"/>
        <v>2029</v>
      </c>
      <c r="B14" s="77">
        <v>762806.31979999982</v>
      </c>
      <c r="C14" s="78">
        <v>1164000</v>
      </c>
      <c r="D14" s="78">
        <v>1851000</v>
      </c>
      <c r="E14" s="78">
        <v>1247000</v>
      </c>
      <c r="F14" s="78">
        <v>770000</v>
      </c>
      <c r="G14" s="22">
        <f t="shared" si="0"/>
        <v>5032000</v>
      </c>
      <c r="H14" s="22">
        <f t="shared" si="1"/>
        <v>913226.61528313009</v>
      </c>
      <c r="I14" s="22">
        <f t="shared" si="3"/>
        <v>4118773.3847168698</v>
      </c>
    </row>
    <row r="15" spans="1:9" ht="15.75" customHeight="1" x14ac:dyDescent="0.25">
      <c r="A15" s="7">
        <f t="shared" si="2"/>
        <v>2030</v>
      </c>
      <c r="B15" s="77">
        <v>771680.14000000013</v>
      </c>
      <c r="C15" s="78">
        <v>1193000</v>
      </c>
      <c r="D15" s="78">
        <v>1907000</v>
      </c>
      <c r="E15" s="78">
        <v>1294000</v>
      </c>
      <c r="F15" s="78">
        <v>802000</v>
      </c>
      <c r="G15" s="22">
        <f t="shared" si="0"/>
        <v>5196000</v>
      </c>
      <c r="H15" s="22">
        <f t="shared" si="1"/>
        <v>923850.29337221838</v>
      </c>
      <c r="I15" s="22">
        <f t="shared" si="3"/>
        <v>4272149.7066277815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131.69126300301573</v>
      </c>
      <c r="I17" s="22">
        <f t="shared" si="4"/>
        <v>-131.69126300301573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0.118822595</v>
      </c>
    </row>
    <row r="4" spans="1:8" ht="15.75" customHeight="1" x14ac:dyDescent="0.25">
      <c r="B4" s="24" t="s">
        <v>7</v>
      </c>
      <c r="C4" s="79">
        <v>0.17882694295889215</v>
      </c>
    </row>
    <row r="5" spans="1:8" ht="15.75" customHeight="1" x14ac:dyDescent="0.25">
      <c r="B5" s="24" t="s">
        <v>8</v>
      </c>
      <c r="C5" s="79">
        <v>0.14909098530602771</v>
      </c>
    </row>
    <row r="6" spans="1:8" ht="15.75" customHeight="1" x14ac:dyDescent="0.25">
      <c r="B6" s="24" t="s">
        <v>10</v>
      </c>
      <c r="C6" s="79">
        <v>0.14408569440494451</v>
      </c>
    </row>
    <row r="7" spans="1:8" ht="15.75" customHeight="1" x14ac:dyDescent="0.25">
      <c r="B7" s="24" t="s">
        <v>13</v>
      </c>
      <c r="C7" s="79">
        <v>0.17442263295107621</v>
      </c>
    </row>
    <row r="8" spans="1:8" ht="15.75" customHeight="1" x14ac:dyDescent="0.25">
      <c r="B8" s="24" t="s">
        <v>14</v>
      </c>
      <c r="C8" s="79">
        <v>1.3552634246471618E-2</v>
      </c>
    </row>
    <row r="9" spans="1:8" ht="15.75" customHeight="1" x14ac:dyDescent="0.25">
      <c r="B9" s="24" t="s">
        <v>27</v>
      </c>
      <c r="C9" s="79">
        <v>4.3690639950858701E-2</v>
      </c>
    </row>
    <row r="10" spans="1:8" ht="15.75" customHeight="1" x14ac:dyDescent="0.25">
      <c r="B10" s="24" t="s">
        <v>15</v>
      </c>
      <c r="C10" s="79">
        <v>0.17750787518172917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0.30443363846706101</v>
      </c>
      <c r="D14" s="79">
        <v>0.30443363846706101</v>
      </c>
      <c r="E14" s="79">
        <v>0.34433329676198399</v>
      </c>
      <c r="F14" s="79">
        <v>0.34433329676198399</v>
      </c>
    </row>
    <row r="15" spans="1:8" ht="15.75" customHeight="1" x14ac:dyDescent="0.25">
      <c r="B15" s="24" t="s">
        <v>16</v>
      </c>
      <c r="C15" s="79">
        <v>0.25909199016190698</v>
      </c>
      <c r="D15" s="79">
        <v>0.25909199016190698</v>
      </c>
      <c r="E15" s="79">
        <v>0.17204210920235399</v>
      </c>
      <c r="F15" s="79">
        <v>0.17204210920235399</v>
      </c>
    </row>
    <row r="16" spans="1:8" ht="15.75" customHeight="1" x14ac:dyDescent="0.25">
      <c r="B16" s="24" t="s">
        <v>17</v>
      </c>
      <c r="C16" s="79">
        <v>5.6267259797258599E-2</v>
      </c>
      <c r="D16" s="79">
        <v>5.6267259797258599E-2</v>
      </c>
      <c r="E16" s="79">
        <v>4.1499172135188001E-2</v>
      </c>
      <c r="F16" s="79">
        <v>4.1499172135188001E-2</v>
      </c>
    </row>
    <row r="17" spans="1:8" ht="15.75" customHeight="1" x14ac:dyDescent="0.25">
      <c r="B17" s="24" t="s">
        <v>18</v>
      </c>
      <c r="C17" s="79">
        <v>1.7730749417380301E-2</v>
      </c>
      <c r="D17" s="79">
        <v>1.7730749417380301E-2</v>
      </c>
      <c r="E17" s="79">
        <v>3.3999596227396102E-2</v>
      </c>
      <c r="F17" s="79">
        <v>3.3999596227396102E-2</v>
      </c>
    </row>
    <row r="18" spans="1:8" ht="15.75" customHeight="1" x14ac:dyDescent="0.25">
      <c r="B18" s="24" t="s">
        <v>19</v>
      </c>
      <c r="C18" s="79">
        <v>6.2701678233618802E-2</v>
      </c>
      <c r="D18" s="79">
        <v>6.2701678233618802E-2</v>
      </c>
      <c r="E18" s="79">
        <v>8.8985980510225104E-2</v>
      </c>
      <c r="F18" s="79">
        <v>8.8985980510225104E-2</v>
      </c>
    </row>
    <row r="19" spans="1:8" ht="15.75" customHeight="1" x14ac:dyDescent="0.25">
      <c r="B19" s="24" t="s">
        <v>20</v>
      </c>
      <c r="C19" s="79">
        <v>2.8033276933822304E-2</v>
      </c>
      <c r="D19" s="79">
        <v>2.8033276933822304E-2</v>
      </c>
      <c r="E19" s="79">
        <v>2.3001328864779499E-2</v>
      </c>
      <c r="F19" s="79">
        <v>2.3001328864779499E-2</v>
      </c>
    </row>
    <row r="20" spans="1:8" ht="15.75" customHeight="1" x14ac:dyDescent="0.25">
      <c r="B20" s="24" t="s">
        <v>21</v>
      </c>
      <c r="C20" s="79">
        <v>1.7565472133963599E-2</v>
      </c>
      <c r="D20" s="79">
        <v>1.7565472133963599E-2</v>
      </c>
      <c r="E20" s="79">
        <v>1.0189890219357501E-2</v>
      </c>
      <c r="F20" s="79">
        <v>1.0189890219357501E-2</v>
      </c>
    </row>
    <row r="21" spans="1:8" ht="15.75" customHeight="1" x14ac:dyDescent="0.25">
      <c r="B21" s="24" t="s">
        <v>22</v>
      </c>
      <c r="C21" s="79">
        <v>2.9003215300946499E-2</v>
      </c>
      <c r="D21" s="79">
        <v>2.9003215300946499E-2</v>
      </c>
      <c r="E21" s="79">
        <v>6.7438983192312896E-2</v>
      </c>
      <c r="F21" s="79">
        <v>6.7438983192312896E-2</v>
      </c>
    </row>
    <row r="22" spans="1:8" ht="15.75" customHeight="1" x14ac:dyDescent="0.25">
      <c r="B22" s="24" t="s">
        <v>23</v>
      </c>
      <c r="C22" s="79">
        <v>0.22517271955404183</v>
      </c>
      <c r="D22" s="79">
        <v>0.22517271955404183</v>
      </c>
      <c r="E22" s="79">
        <v>0.21850964288640295</v>
      </c>
      <c r="F22" s="79">
        <v>0.21850964288640295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0.15429999999999999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0.10949999999999999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8.3199999999999996E-2</v>
      </c>
    </row>
    <row r="34" spans="2:3" ht="15.75" customHeight="1" x14ac:dyDescent="0.25">
      <c r="B34" s="24" t="s">
        <v>46</v>
      </c>
      <c r="C34" s="79">
        <v>0.2616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0.76096307360466531</v>
      </c>
      <c r="D2" s="80">
        <v>0.76096307360466531</v>
      </c>
      <c r="E2" s="80">
        <v>0.63883929724268196</v>
      </c>
      <c r="F2" s="80">
        <v>0.34421116874500057</v>
      </c>
      <c r="G2" s="80">
        <v>0.26555009086180292</v>
      </c>
    </row>
    <row r="3" spans="1:15" ht="15.75" customHeight="1" x14ac:dyDescent="0.25">
      <c r="A3" s="5"/>
      <c r="B3" s="11" t="s">
        <v>118</v>
      </c>
      <c r="C3" s="80">
        <v>0.14518374430615322</v>
      </c>
      <c r="D3" s="80">
        <v>0.14518374430615322</v>
      </c>
      <c r="E3" s="80">
        <v>0.20358614967074481</v>
      </c>
      <c r="F3" s="80">
        <v>0.24925636357396597</v>
      </c>
      <c r="G3" s="80">
        <v>0.23702804406553524</v>
      </c>
    </row>
    <row r="4" spans="1:15" ht="15.75" customHeight="1" x14ac:dyDescent="0.25">
      <c r="A4" s="5"/>
      <c r="B4" s="11" t="s">
        <v>116</v>
      </c>
      <c r="C4" s="81">
        <v>5.7299837486026579E-2</v>
      </c>
      <c r="D4" s="81">
        <v>5.7299837486026579E-2</v>
      </c>
      <c r="E4" s="81">
        <v>9.6323002670475735E-2</v>
      </c>
      <c r="F4" s="81">
        <v>0.21487439057259969</v>
      </c>
      <c r="G4" s="81">
        <v>0.21487439057259969</v>
      </c>
    </row>
    <row r="5" spans="1:15" ht="15.75" customHeight="1" x14ac:dyDescent="0.25">
      <c r="A5" s="5"/>
      <c r="B5" s="11" t="s">
        <v>119</v>
      </c>
      <c r="C5" s="81">
        <v>3.6553344603154896E-2</v>
      </c>
      <c r="D5" s="81">
        <v>3.6553344603154896E-2</v>
      </c>
      <c r="E5" s="81">
        <v>6.1251550416097374E-2</v>
      </c>
      <c r="F5" s="81">
        <v>0.19165807710843372</v>
      </c>
      <c r="G5" s="81">
        <v>0.28254747450006212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0.6127249917064439</v>
      </c>
      <c r="D8" s="80">
        <v>0.6127249917064439</v>
      </c>
      <c r="E8" s="80">
        <v>0.54705286372881368</v>
      </c>
      <c r="F8" s="80">
        <v>0.5696010922962963</v>
      </c>
      <c r="G8" s="80">
        <v>0.7023072497303704</v>
      </c>
    </row>
    <row r="9" spans="1:15" ht="15.75" customHeight="1" x14ac:dyDescent="0.25">
      <c r="B9" s="7" t="s">
        <v>121</v>
      </c>
      <c r="C9" s="80">
        <v>0.22217507829355609</v>
      </c>
      <c r="D9" s="80">
        <v>0.22217507829355609</v>
      </c>
      <c r="E9" s="80">
        <v>0.27154435627118645</v>
      </c>
      <c r="F9" s="80">
        <v>0.23841446770370367</v>
      </c>
      <c r="G9" s="80">
        <v>0.19552872293629628</v>
      </c>
    </row>
    <row r="10" spans="1:15" ht="15.75" customHeight="1" x14ac:dyDescent="0.25">
      <c r="B10" s="7" t="s">
        <v>122</v>
      </c>
      <c r="C10" s="81">
        <v>0.10457270500000002</v>
      </c>
      <c r="D10" s="81">
        <v>0.10457270500000002</v>
      </c>
      <c r="E10" s="81">
        <v>0.12244376299999998</v>
      </c>
      <c r="F10" s="81">
        <v>0.12927456499999998</v>
      </c>
      <c r="G10" s="81">
        <v>6.8718900333333333E-2</v>
      </c>
    </row>
    <row r="11" spans="1:15" ht="15.75" customHeight="1" x14ac:dyDescent="0.25">
      <c r="B11" s="7" t="s">
        <v>123</v>
      </c>
      <c r="C11" s="81">
        <v>6.0527224999999997E-2</v>
      </c>
      <c r="D11" s="81">
        <v>6.0527224999999997E-2</v>
      </c>
      <c r="E11" s="81">
        <v>5.8959016999999996E-2</v>
      </c>
      <c r="F11" s="81">
        <v>6.2709874999999998E-2</v>
      </c>
      <c r="G11" s="81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0.73521598700000002</v>
      </c>
      <c r="D14" s="82">
        <v>0.72018264867199999</v>
      </c>
      <c r="E14" s="82">
        <v>0.72018264867199999</v>
      </c>
      <c r="F14" s="82">
        <v>0.82913690597400003</v>
      </c>
      <c r="G14" s="82">
        <v>0.82913690597400003</v>
      </c>
      <c r="H14" s="83">
        <v>0.441</v>
      </c>
      <c r="I14" s="83">
        <v>0.52100000000000002</v>
      </c>
      <c r="J14" s="83">
        <v>0.52100000000000002</v>
      </c>
      <c r="K14" s="83">
        <v>0.52100000000000002</v>
      </c>
      <c r="L14" s="83">
        <v>0.49807677312800003</v>
      </c>
      <c r="M14" s="83">
        <v>0.48485179090099995</v>
      </c>
      <c r="N14" s="83">
        <v>0.41551574109849992</v>
      </c>
      <c r="O14" s="83">
        <v>0.40758051795049999</v>
      </c>
    </row>
    <row r="15" spans="1:15" ht="15.75" customHeight="1" x14ac:dyDescent="0.25">
      <c r="B15" s="16" t="s">
        <v>68</v>
      </c>
      <c r="C15" s="80">
        <f>iron_deficiency_anaemia*C14</f>
        <v>0.31828198734560847</v>
      </c>
      <c r="D15" s="80">
        <f t="shared" ref="D15:O15" si="0">iron_deficiency_anaemia*D14</f>
        <v>0.31177391232536988</v>
      </c>
      <c r="E15" s="80">
        <f t="shared" si="0"/>
        <v>0.31177391232536988</v>
      </c>
      <c r="F15" s="80">
        <f t="shared" si="0"/>
        <v>0.35894124567641322</v>
      </c>
      <c r="G15" s="80">
        <f t="shared" si="0"/>
        <v>0.35894124567641322</v>
      </c>
      <c r="H15" s="80">
        <f t="shared" si="0"/>
        <v>0.19091309071250287</v>
      </c>
      <c r="I15" s="80">
        <f t="shared" si="0"/>
        <v>0.22554585093245805</v>
      </c>
      <c r="J15" s="80">
        <f t="shared" si="0"/>
        <v>0.22554585093245805</v>
      </c>
      <c r="K15" s="80">
        <f t="shared" si="0"/>
        <v>0.22554585093245805</v>
      </c>
      <c r="L15" s="80">
        <f t="shared" si="0"/>
        <v>0.21562216818588795</v>
      </c>
      <c r="M15" s="80">
        <f t="shared" si="0"/>
        <v>0.20989694770612716</v>
      </c>
      <c r="N15" s="80">
        <f t="shared" si="0"/>
        <v>0.17988071286351651</v>
      </c>
      <c r="O15" s="80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3.0000000000000001E-3</v>
      </c>
      <c r="D2" s="81">
        <v>3.0000000000000001E-3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0.80900000000000005</v>
      </c>
      <c r="D3" s="81">
        <v>0.69400000000000006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0.157</v>
      </c>
      <c r="D4" s="81">
        <v>0.157</v>
      </c>
      <c r="E4" s="81">
        <v>0.16</v>
      </c>
      <c r="F4" s="81">
        <v>0.65900000000000003</v>
      </c>
      <c r="G4" s="81">
        <v>0</v>
      </c>
    </row>
    <row r="5" spans="1:7" x14ac:dyDescent="0.25">
      <c r="B5" s="43" t="s">
        <v>169</v>
      </c>
      <c r="C5" s="80">
        <f>1-SUM(C2:C4)</f>
        <v>3.0999999999999917E-2</v>
      </c>
      <c r="D5" s="80">
        <f>1-SUM(D2:D4)</f>
        <v>0.14599999999999991</v>
      </c>
      <c r="E5" s="80">
        <f>1-SUM(E2:E4)</f>
        <v>0.84</v>
      </c>
      <c r="F5" s="80">
        <f>1-SUM(F2:F4)</f>
        <v>0.34099999999999997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0.42404000000000003</v>
      </c>
      <c r="D2" s="144">
        <v>0.42172999999999999</v>
      </c>
      <c r="E2" s="144">
        <v>0.41926000000000002</v>
      </c>
      <c r="F2" s="144">
        <v>0.41658000000000001</v>
      </c>
      <c r="G2" s="144">
        <v>0.41345999999999994</v>
      </c>
      <c r="H2" s="144">
        <v>0.40964</v>
      </c>
      <c r="I2" s="144">
        <v>0.40584999999999999</v>
      </c>
      <c r="J2" s="144">
        <v>0.40207999999999999</v>
      </c>
      <c r="K2" s="144">
        <v>0.39834999999999998</v>
      </c>
      <c r="L2" s="144">
        <v>0.39465000000000006</v>
      </c>
      <c r="M2" s="144">
        <v>0.39100000000000001</v>
      </c>
      <c r="N2" s="144">
        <v>0.38738</v>
      </c>
      <c r="O2" s="144">
        <v>0.38380000000000003</v>
      </c>
      <c r="P2" s="144">
        <v>0.38024000000000002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0.13668</v>
      </c>
      <c r="D4" s="144">
        <v>0.13550000000000001</v>
      </c>
      <c r="E4" s="144">
        <v>0.13438</v>
      </c>
      <c r="F4" s="144">
        <v>0.13330999999999998</v>
      </c>
      <c r="G4" s="144">
        <v>0.1323</v>
      </c>
      <c r="H4" s="144">
        <v>0.13134999999999999</v>
      </c>
      <c r="I4" s="144">
        <v>0.13042000000000001</v>
      </c>
      <c r="J4" s="144">
        <v>0.12951000000000001</v>
      </c>
      <c r="K4" s="144">
        <v>0.12861</v>
      </c>
      <c r="L4" s="144">
        <v>0.12772</v>
      </c>
      <c r="M4" s="144">
        <v>0.12685000000000002</v>
      </c>
      <c r="N4" s="144">
        <v>0.12598999999999999</v>
      </c>
      <c r="O4" s="144">
        <v>0.12515000000000001</v>
      </c>
      <c r="P4" s="144">
        <v>0.12433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0.34961624692320847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0.22059831375817876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0.19258120686254218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2.9999999999999996E-3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0.49266666666666664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117.044</v>
      </c>
      <c r="D13" s="143">
        <v>113.40300000000001</v>
      </c>
      <c r="E13" s="143">
        <v>109.884</v>
      </c>
      <c r="F13" s="143">
        <v>106.474</v>
      </c>
      <c r="G13" s="143">
        <v>103.136</v>
      </c>
      <c r="H13" s="143">
        <v>99.997</v>
      </c>
      <c r="I13" s="143">
        <v>96.975999999999999</v>
      </c>
      <c r="J13" s="143">
        <v>94.033000000000001</v>
      </c>
      <c r="K13" s="143">
        <v>91.183000000000007</v>
      </c>
      <c r="L13" s="143">
        <v>88.468000000000004</v>
      </c>
      <c r="M13" s="143">
        <v>86.022000000000006</v>
      </c>
      <c r="N13" s="143">
        <v>83.323999999999998</v>
      </c>
      <c r="O13" s="143">
        <v>80.929000000000002</v>
      </c>
      <c r="P13" s="143">
        <v>78.599000000000004</v>
      </c>
    </row>
    <row r="14" spans="1:16" x14ac:dyDescent="0.25">
      <c r="B14" s="16" t="s">
        <v>170</v>
      </c>
      <c r="C14" s="143">
        <f>maternal_mortality</f>
        <v>8.56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0.46700000000000003</v>
      </c>
      <c r="E2" s="92">
        <f>food_insecure</f>
        <v>0.46700000000000003</v>
      </c>
      <c r="F2" s="92">
        <f>food_insecure</f>
        <v>0.46700000000000003</v>
      </c>
      <c r="G2" s="92">
        <f>food_insecure</f>
        <v>0.46700000000000003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0.46700000000000003</v>
      </c>
      <c r="F5" s="92">
        <f>food_insecure</f>
        <v>0.46700000000000003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0.17372759320961542</v>
      </c>
      <c r="D7" s="92">
        <f>diarrhoea_1_5mo/26</f>
        <v>0.21399345687153845</v>
      </c>
      <c r="E7" s="92">
        <f>diarrhoea_6_11mo/26</f>
        <v>0.21399345687153845</v>
      </c>
      <c r="F7" s="92">
        <f>diarrhoea_12_23mo/26</f>
        <v>0.1402359309630769</v>
      </c>
      <c r="G7" s="92">
        <f>diarrhoea_24_59mo/26</f>
        <v>0.1402359309630769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0.46700000000000003</v>
      </c>
      <c r="F8" s="92">
        <f>food_insecure</f>
        <v>0.46700000000000003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0.25800000000000001</v>
      </c>
      <c r="E9" s="92">
        <f>IF(ISBLANK(comm_deliv), frac_children_health_facility,1)</f>
        <v>0.25800000000000001</v>
      </c>
      <c r="F9" s="92">
        <f>IF(ISBLANK(comm_deliv), frac_children_health_facility,1)</f>
        <v>0.25800000000000001</v>
      </c>
      <c r="G9" s="92">
        <f>IF(ISBLANK(comm_deliv), frac_children_health_facility,1)</f>
        <v>0.25800000000000001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0.17372759320961542</v>
      </c>
      <c r="D11" s="92">
        <f>diarrhoea_1_5mo/26</f>
        <v>0.21399345687153845</v>
      </c>
      <c r="E11" s="92">
        <f>diarrhoea_6_11mo/26</f>
        <v>0.21399345687153845</v>
      </c>
      <c r="F11" s="92">
        <f>diarrhoea_12_23mo/26</f>
        <v>0.1402359309630769</v>
      </c>
      <c r="G11" s="92">
        <f>diarrhoea_24_59mo/26</f>
        <v>0.1402359309630769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0.46700000000000003</v>
      </c>
      <c r="I14" s="92">
        <f>food_insecure</f>
        <v>0.46700000000000003</v>
      </c>
      <c r="J14" s="92">
        <f>food_insecure</f>
        <v>0.46700000000000003</v>
      </c>
      <c r="K14" s="92">
        <f>food_insecure</f>
        <v>0.46700000000000003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0.31</v>
      </c>
      <c r="I17" s="92">
        <f>frac_PW_health_facility</f>
        <v>0.31</v>
      </c>
      <c r="J17" s="92">
        <f>frac_PW_health_facility</f>
        <v>0.31</v>
      </c>
      <c r="K17" s="92">
        <f>frac_PW_health_facility</f>
        <v>0.31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0.86</v>
      </c>
      <c r="I18" s="92">
        <f>frac_malaria_risk</f>
        <v>0.86</v>
      </c>
      <c r="J18" s="92">
        <f>frac_malaria_risk</f>
        <v>0.86</v>
      </c>
      <c r="K18" s="92">
        <f>frac_malaria_risk</f>
        <v>0.86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0.82499999999999996</v>
      </c>
      <c r="M23" s="92">
        <f>famplan_unmet_need</f>
        <v>0.82499999999999996</v>
      </c>
      <c r="N23" s="92">
        <f>famplan_unmet_need</f>
        <v>0.82499999999999996</v>
      </c>
      <c r="O23" s="92">
        <f>famplan_unmet_need</f>
        <v>0.82499999999999996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0.51516719580793369</v>
      </c>
      <c r="M24" s="92">
        <f>(1-food_insecure)*(0.49)+food_insecure*(0.7)</f>
        <v>0.58806999999999998</v>
      </c>
      <c r="N24" s="92">
        <f>(1-food_insecure)*(0.49)+food_insecure*(0.7)</f>
        <v>0.58806999999999998</v>
      </c>
      <c r="O24" s="92">
        <f>(1-food_insecure)*(0.49)+food_insecure*(0.7)</f>
        <v>0.58806999999999998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0.220785941060543</v>
      </c>
      <c r="M25" s="92">
        <f>(1-food_insecure)*(0.21)+food_insecure*(0.3)</f>
        <v>0.25202999999999998</v>
      </c>
      <c r="N25" s="92">
        <f>(1-food_insecure)*(0.21)+food_insecure*(0.3)</f>
        <v>0.25202999999999998</v>
      </c>
      <c r="O25" s="92">
        <f>(1-food_insecure)*(0.21)+food_insecure*(0.3)</f>
        <v>0.25202999999999998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0.14007726054668421</v>
      </c>
      <c r="M26" s="92">
        <f>(1-food_insecure)*(0.3)</f>
        <v>0.15989999999999996</v>
      </c>
      <c r="N26" s="92">
        <f>(1-food_insecure)*(0.3)</f>
        <v>0.15989999999999996</v>
      </c>
      <c r="O26" s="92">
        <f>(1-food_insecure)*(0.3)</f>
        <v>0.15989999999999996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0.12396960258483899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0.86</v>
      </c>
      <c r="D33" s="92">
        <f t="shared" si="3"/>
        <v>0.86</v>
      </c>
      <c r="E33" s="92">
        <f t="shared" si="3"/>
        <v>0.86</v>
      </c>
      <c r="F33" s="92">
        <f t="shared" si="3"/>
        <v>0.86</v>
      </c>
      <c r="G33" s="92">
        <f t="shared" si="3"/>
        <v>0.86</v>
      </c>
      <c r="H33" s="92">
        <f t="shared" si="3"/>
        <v>0.86</v>
      </c>
      <c r="I33" s="92">
        <f t="shared" si="3"/>
        <v>0.86</v>
      </c>
      <c r="J33" s="92">
        <f t="shared" si="3"/>
        <v>0.86</v>
      </c>
      <c r="K33" s="92">
        <f t="shared" si="3"/>
        <v>0.86</v>
      </c>
      <c r="L33" s="92">
        <f t="shared" si="3"/>
        <v>0.86</v>
      </c>
      <c r="M33" s="92">
        <f t="shared" si="3"/>
        <v>0.86</v>
      </c>
      <c r="N33" s="92">
        <f t="shared" si="3"/>
        <v>0.86</v>
      </c>
      <c r="O33" s="92">
        <f t="shared" si="3"/>
        <v>0.86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2020-03-24T06:48:47Z</dcterms:modified>
</cp:coreProperties>
</file>