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524990C8-08F5-48B0-BBB6-8A839F3C890B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/>
  <c r="G20" i="2"/>
  <c r="H20" i="2"/>
  <c r="G21" i="2"/>
  <c r="H21" i="2"/>
  <c r="I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C7" i="51" s="1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H11" i="2"/>
  <c r="H12" i="2"/>
  <c r="I12" i="2" s="1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I13" i="2" s="1"/>
  <c r="G14" i="2"/>
  <c r="G15" i="2"/>
  <c r="G2" i="2"/>
  <c r="I24" i="2"/>
  <c r="I22" i="2"/>
  <c r="I18" i="2"/>
  <c r="I32" i="2"/>
  <c r="I20" i="2"/>
  <c r="I29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6" i="51"/>
  <c r="I15" i="2"/>
  <c r="I14" i="2"/>
  <c r="I11" i="2"/>
  <c r="I10" i="2"/>
  <c r="I9" i="2"/>
  <c r="I8" i="2"/>
  <c r="I7" i="2"/>
  <c r="I6" i="2"/>
  <c r="I5" i="2"/>
  <c r="I4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3CFDA0D2-C994-4D2F-9A4C-2C19D6AF41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C472688B-303A-4A08-8BB7-491F8F57C7D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411693D3-A6B0-4878-886B-9F1C86779885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E3F4DCA3-35F9-4D12-BE88-CEC218E0BD3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BC0F09FE-129B-43FE-AD70-5BD9C65165D3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25EEC7BF-46A4-4E84-A827-BDDA3809DA82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BDAC0F72-8558-4896-9E1B-A42FB7422BA7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2B9C74A5-D0F5-48C5-BA9D-6BD443DBAD8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A73814A1-F9D4-4DA6-84B0-9A2078CCE32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A0966BB4-F3D3-407A-986F-6F0955C5ED7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34EFB6D3-EC6B-4708-92A8-DE10480CEFD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532AF59E-C848-4194-AC44-97A4B060EC5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3BBAEC56-C67C-4B01-9022-33C04CCDDCB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737AD337-8D1A-477E-A79D-DD096E653CC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A7E82061-5EF1-4B8F-8E00-7D01316DB0E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66D3DF95-07F1-49C7-885F-CA9900417EE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E83944B3-96D1-4DF1-B76C-8C7AF1C5206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7EC9A986-09FF-4BEB-9C56-C855EC70473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10905412-6E85-44E1-A03A-1BFFD75A107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A3528C06-B4CD-471D-A5A8-F56B144779C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94AEF751-4233-4383-94D8-6942B7DDCB7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4E773300-DBFD-4879-98FB-1E2A4349090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E4A7CEEE-DF01-4050-B176-ECAA76083B42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88F14C4F-5262-4060-9B80-FE27B7B9EBEB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EB8A84B3-0D80-4616-8740-757CBB2AD761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07E217AF-13B4-4651-9787-2B26D28D51DA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AC09DABA-CE7F-4F6F-BCEB-E47A180DAA2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CA2DE0EF-96F7-4B83-8AD2-E88D53425048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88B96DDB-EDA7-4880-A90F-0C959FE4B6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C07046E9-C040-472B-BA68-28081737AB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B2AC5292-B26D-4FCA-B140-350EA1B46F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6420D58A-4892-41D8-A33A-8C6D0166C8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6955C268-327E-4FD2-8951-A0016DC6D4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3D2A6914-E610-46D5-AE07-A90D41DA8DDD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 [Filler data]</t>
        </r>
      </text>
    </comment>
    <comment ref="C59" authorId="0" shapeId="0" xr:uid="{67B3EB94-89D6-4A0F-9D2A-F87B12B441DE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CCD5FB25-4C6F-450B-AAB6-8D32836F58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1CD832B8-1C56-42A7-9BD9-925DC41278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D08B0A82-76AD-4EFE-918B-19622A3868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4A40AF32-BDED-449B-9A73-7B68424962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766369B2-21E7-4554-B23B-7A5277C0ED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7E7E67C0-F9B0-4C9F-9352-132A56010F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E8F816E7-2A74-4A74-8A84-9695E21663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707BE36D-F64E-4307-A578-046C149E29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F73A5944-9080-49B7-86EA-4FA501ED5D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69826015-2F26-446A-BBDC-31503E62BC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EACA37F0-4027-4BA2-A876-CF999E7056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E056DB58-B89E-4FB6-9329-F98E2D94B9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FC643057-00D9-4D4E-824A-27D42B08D6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53348592-493D-44AD-A67F-EA576E1854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CAB5650B-6D48-4BC2-9714-384DF69684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027AC071-2CFD-49A9-A26B-2CBA248A0F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4AFCAFEF-4208-4AE9-B593-417D1093D1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B334CC04-71AC-48AD-8646-C1A1C900BA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5CCA763F-2F21-4D09-88CA-74403AC9F2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015F3524-443D-48D5-ADD7-E063878031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78064FCB-FB95-4348-A1FE-B6326014E0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8B613893-2756-4A69-BEE7-591D1BBA99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5A52045C-A948-41A9-8587-AA426D8D55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B60741F5-CBFD-4DDC-A42F-D986DA0F8F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2801F0DD-8B91-48A8-AAD0-7C3383A393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CEC1D52F-296A-450D-9B3D-F03F8CEC51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82F65EE9-C523-4ED2-B420-6F35FF051C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85890C21-3CE0-4DB3-AB8E-A1B0611EDE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9E6079D9-FF33-4899-8FB5-1645225C45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D549BF48-4110-4EC5-AF9D-39E0257F16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7233EF07-1757-4BFC-ABE9-7E070684BD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DC7C9E97-A145-4061-BEDC-566C6685B4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25452646-5C59-4AB9-9569-E24CD5445B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582B0CAB-957A-4162-9E22-31E33121BF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BA977EFF-74E7-4F0E-BE82-604357D9AE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D5774BBC-9351-4620-9BBB-2F2573AA33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7F1B0083-732C-4D57-9287-2C5E501DC6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6AA8C1A7-18E0-46C6-A804-C24C967409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E44EEBBD-EC4B-4F20-83AD-BDD8C9A0AF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CCEA9D2F-9E17-4A17-AB90-2501144681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F4CD2AC3-05BE-4B2F-ACE5-1AA14658B5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E6FACFE3-A56E-45A4-84E2-ED4ED81372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7A42FF71-5AB1-4728-87E8-7DA2186A2A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EC7AC86D-872A-4193-B6C7-AC7BBFCCF9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369CC9EE-F386-4A6C-82B1-D8A4BAEF23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228804DD-120F-4B79-A293-57C83FE460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5A4FC6E7-5EB3-4ED0-8681-EB0FBBC651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6C08BFC1-7C8A-4262-BAC2-D5B03B2DC3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3D677FD0-765E-4949-AB5C-BC0E72524C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C454792C-1226-4DC0-9B1A-BB4F1546ED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F4FA80B8-0AD4-43F0-827D-568AEC7E7C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6E52034A-9E97-4E18-AAA1-D29AB1877E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188539ED-DFBC-4F9C-9980-DC6562A153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3838C395-1B86-4ED4-A414-2B73094760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9C8E9049-6A7F-41A4-9FB9-2A7BADD5B1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528FF147-2EBD-4E47-81EA-116B05F6E1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CCD55ED8-5DCB-4ED5-82A7-0C105B7879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B93E00A6-2244-4932-B450-CC51E4BE27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DBD6B49F-26D5-42F6-B090-51187B17E4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75D7A968-8528-4D32-ACD7-D90CDF7307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062EACE4-E365-4746-8C79-A62EA1AAC9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4C1B3773-68D8-4167-A6BF-8CCB91A758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0E4066FF-1EFD-4450-BA36-721F64E9E8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CFCD000E-5D17-468B-AE67-3C91E9467C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E47E54A8-85AA-4134-9A4A-8D3E1A194A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F918E4EB-7B9D-4BED-B641-6C8F6939EC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F365790C-18C1-44D6-80A8-01267B8E77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79082238-FB8E-44FA-9B85-10C0A2CE58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1FE00425-A7AF-44E6-B096-4A4755D2B6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B545E851-556F-4DFF-8B3F-0FA870FFCC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0FEBAE42-C961-465A-8B60-8F79DDF91F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02200FDB-C79E-4B65-9FA4-88D93759F5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98B7E3E0-E07A-4057-8FC5-5EC78BF5AF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2B3320E1-DD0E-4E60-BBD3-4F9C608642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0784C8E5-3BF7-4E7B-B22C-24C5170DCA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433613E9-A589-4233-8D0D-2276CC1397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053FB8EB-8162-4BA7-B720-633CE61BF2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D62F8A39-DA81-4CF9-8263-81C5818C36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2B4DC3A5-02AD-48DE-95F8-D4F3889BE5A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2C8EA2D5-91D9-49EC-8EB3-08E6D097C56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C219D79A-DE7C-4213-BA6F-76D803AA084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3B4B7732-C976-4B07-87B1-EF0F97CFB84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346C673F-BA89-45B1-A6A6-BCEE5D04A82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A9E33373-B209-492C-8880-F73ED0B2DA2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9F5C716F-3A83-4DC6-9C21-1A0F68FABE7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DE9D0B44-8F11-4C70-8F0D-AF38FE9C360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4D442062-D2F6-495B-B734-A28F3846F9C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18B4662F-BA79-42EC-9665-EC1C11AF30E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9219747B-91D4-44E7-9E6F-D974F04B0EF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AE30FB24-C3EF-4202-A84B-B3E5DA03BEE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CAFF6FCF-9503-4D7E-BB62-F591781B89F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5A7D7EDA-EEFA-4C2E-9A8C-0505C4C252D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B19D3FD7-C8A0-4E74-BE18-9D4445E27CF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08E0E1D4-826F-41FC-A753-5CB2C4E2A66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A8F2EC80-9470-4BA6-9B64-85F4E336246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176E0529-3C4F-4D83-B8C4-F18050460A5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067E8236-BE03-45CC-B708-AB5509663A7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A13B8368-2EC4-45EC-8F1C-FE7FD85CFA6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B6369010-376F-4EE0-8477-AA9E995598F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35AA2A9B-BBBF-4DAE-A1F7-F853FFC6DE0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71C46EA0-B1A2-4675-AC60-8E05376CE75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1ABF5633-FD0D-468E-912C-193C4830780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20F253CD-9EB8-4CEE-BDCD-F411D238059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1780963C-46E9-4F72-820E-71B4246E97D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13763B2C-7FD1-4947-AC49-821931672EA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8986D9E1-397F-4855-AFF9-E195C17E14B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BB733A40-0678-4AFF-B47F-4A511209AF6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B51B38E6-29B7-4A98-9179-D9E5B2C2E43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ADEE272E-D187-448B-A1DC-345127481B6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6B15E4FE-7032-4031-83CE-CF6EB0E5214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9B4329FE-D5D7-4898-BB8D-702D65A4483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3ACED8BF-E3FE-4369-919C-4837D9E3003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6E240EC6-272E-41B0-A7E8-ECBEE6CD2EC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1C9F4E1C-D5C8-4A00-ACF4-6755A4EDA21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F3911CA9-DE88-4591-8CE8-5D4B826723B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86BABEAF-9EFC-4762-8094-AF29E16281E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867248E3-48E7-43DE-A86A-A694D42FE6B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31AE604D-DAD2-4092-8AFF-4EBC506E69C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BEBE372C-EEF8-4400-ADDD-BE7B9FD2741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5B8BBAB3-48BD-4027-ABBC-F8D9FA93AC3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18C7DA99-624B-43E7-89DA-256C0BAA99D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70B9D909-CB98-4FF5-A0BF-CDF358C6FA3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3A444517-AA23-4B3B-B3F5-3A8802A76FB8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E658047D-2D77-4FAC-9510-CDB9F0F3CB4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80A72F6D-788E-463C-BAE4-37FEFA6E351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51FC6981-A543-4BFF-B0BA-E2BF4EE10CA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42929CBB-53AE-4A73-9715-3BBF65EC694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666E396D-8ACD-4966-8DFF-1E618CD90B4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944C9B02-F2CE-4091-8C1A-567B3863EC8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FD9EE7AE-1B7B-4FA6-AC66-FDF5D302545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5FD18E7A-5685-4B4F-A63F-FFA17ACE14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3A8F1D51-B01E-4174-B23A-9759D9DC44F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419D36E1-5C6F-4BE2-9B0A-C71A39BDACA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AC5F3452-9B2E-41F8-93B4-5C834CEDB0A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BA0B40AF-20E2-471E-9BB4-A8BBF87A796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F37A3125-AB48-433D-9F5C-1BC11EB1FAA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1495AA0F-09B4-4339-A590-6904B248A5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44B2B97D-B415-4166-841E-98A04B72BE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01B7A579-90AD-4548-B857-143AF18CC24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CE03A859-853F-44CB-9E79-5DB0F4C00D7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80982DE5-0054-4833-BEC1-73E99B0C55F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395E3906-1B47-499F-AFCB-E2BD2646434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BE71C8FA-0B0F-4866-9822-1BB4A6DD694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2B22F4DB-7ACD-49DC-89BB-DB98A51DBA5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C12C01A8-A60F-42C4-831A-B4DE549F0B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421FF6AD-A2D7-4383-A061-A4AD1C105C7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D46959ED-3A29-47F7-9C9E-60A37908CD6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4FDD1DC3-6036-431D-A1F1-120ED60B1AB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D54BAB8C-8D79-48B4-8ACD-056385BFA0B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42C0FCDA-1CCF-4078-9ACD-E7D65D0DCF4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EC8D6EAB-4C16-4FBD-BB71-D9E038D71A5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01ECE1AB-0AB9-4C9F-B7AD-E9DB91D7E86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FE780BCC-A53E-4CA8-B339-CD65C5C18D7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87017F46-88CA-4015-9D78-E7E7681D317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5A9DFA03-DB27-42A2-8274-F7CE4917AC4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D82CD8A4-D31D-4075-A5AC-39DAF17109F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6524D480-1871-48C4-980D-95154899C78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3D623047-02A6-409F-8D23-4267AF41A0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E33AFC16-F0DE-4BC3-BC9D-FEBA66CE9A6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2F1B8944-7509-4CFF-820F-9D39E51639E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A97BCBC7-FDF6-4AE2-B3B9-DB7A0FB5752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0E4492DA-3803-4B6C-AA71-D10BDDBEDF2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9EAC633C-265E-4D53-BCF8-7802F1A75C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13C77331-FDA7-424E-AC0F-D459874A1B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708095A2-567D-46F8-A35E-C414E2C0C2A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3C6E0533-7FAD-4B78-B48B-CEF1B8E0023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B8CC2B51-422B-44A2-8417-FECF54FED14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27D9F3A8-E2D8-47BF-820B-B956B6FE8BB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77E4513A-1546-4D12-949E-33A26CD3513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9263248C-9F54-4B4A-A4D2-EA3BE225FBE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06E5704F-F55E-4C89-87B0-1765F9396BD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E811AF0D-69CA-4365-AAB6-A3143B375C3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8BE601ED-70A7-42F4-B288-BB289D44C8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3B2AAADB-6727-4159-A775-214D437A01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9CBE6A45-30C2-489D-820B-AA287C178C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058C6165-2BC6-41BA-B10E-096E52D98D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2B53495C-AD17-4BEF-82D3-A01BBB36EF5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A133CB21-2A0E-457A-B169-C5D0BDC8E56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61B73EE7-8A9F-4D24-8C5E-9AF2F141A8FA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E6B4E3E6-E32F-4166-BB1D-678075E1868D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D180B8CD-C554-4424-9801-86B7890F15E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49607E1D-D601-4EAA-BA7C-32C3E53BF48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62C49F3C-E2FC-466E-9B4F-EEAF706CC10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9DAF6E70-90D0-4A0B-B81C-1377C1C6860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AF5E4294-05B4-441E-9401-7F05AB48BE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1A9A8A14-9A0B-4705-826D-32E2F8880B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C6E2A77A-98A2-459A-88AF-D7720A3864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83336E8D-DE17-4848-B901-EF9B2B6854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ADDB6E4F-7312-4873-8AC9-62F9050594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659EFED1-6EAC-47CA-A7F1-E5E8DD59F2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CFA1E12C-B80B-494F-8C8B-5DC65B407CD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EDA9694F-E288-4A76-8E7B-C3EFF304F8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6AE73484-3F6B-4E54-B9D5-CE8EBE6148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5CB5DE48-78D6-4A69-B5DB-1031D1E1F3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7C3F1E5D-B0E1-45CF-81A4-1EF423D25F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C4FBF7EF-40BD-4830-8DB1-B49C633AC5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F3DB9B12-C704-4E21-A649-FD1C59F5C1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BE20EBC8-61D3-47AD-B550-ADC6ADD260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BA6D8CFE-1354-444C-97D8-669AE14371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A3752BAA-C7FA-43C3-B764-BCB1897C0A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37EC7D72-5F61-46DF-8453-211B9BAFCF6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E569FE5A-C131-4C3B-BF2D-B1A14262C76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D5F7432A-E83B-43C1-84A6-314983ACFD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B9FA5858-3DD6-4D8E-9801-F56A386D8F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369506C3-3F17-4AE0-B273-7A3BD6AF53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992DEE03-0D4D-46A7-8F1A-73B0223BDD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C85E4046-F78C-496A-B127-B756701400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716E743F-F31A-4B00-9FD3-6549B5770F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F9FC14CD-D2C7-4164-AFCB-76A4A83F52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70F00960-2999-4642-B872-73496EFADE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E00F4120-6B50-4019-A7BF-FBF4C8756F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DBE89868-1BC7-4121-8202-42EA7AA51D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527D07C6-F05A-4BF9-ABC9-BB4F3AC5E1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7E0ADE60-0B91-4775-9A88-D5475D520F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6A5ED7B1-BE75-44CC-AE84-730557D4FA9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7517268D-9A64-491E-8C89-EE30F4A70F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E1DEE735-7528-4605-9D13-CF86AC8788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9340DA0A-FD02-470D-9FE5-EB45ADD78A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9C75930B-3DB4-4A14-A934-E5BA9C89955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7BA30B4D-9769-4657-AEDF-0AF43AF521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326EC2A1-51D0-4044-B84E-49A8262718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E6FEB69E-78BB-4E99-81DD-5C72A1C953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FD4A7996-2FD9-4224-8EEF-BD4C9A99E5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0F8D5C67-5505-429B-BB9A-84206D161B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D165CFF2-EED5-48E5-8E5F-BA229644CA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11D15526-76BD-4AA9-9A28-AE9EEDD2A7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4AA256AD-AF4A-4D30-B1C5-8BA7DEDFD23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40B22CB5-9E25-4F40-ADC1-DFDFFC41B88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AFBCF01F-8359-42D0-9818-82B7EDD142A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7538F110-E85D-4971-A022-F295041BEDD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93B9A94F-0EE6-4EA0-89FD-1771E18D48A8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278D41E5-16D1-4EEC-9496-A7C64C07826C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ABA36F73-7F1A-4AE5-8696-7F8D97DF38C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0D15164C-968C-40D2-8D51-BEF0C54DD0A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C3005B11-833B-4244-B477-ABAD7AEA68A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2DBDCBD7-4058-427F-8AEF-E9F82AAE134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E75880E4-417F-4277-9724-A052FFBA720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A847ABA3-BBFA-445F-820B-E8825CBD415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CECEB923-7B24-4063-9418-5F18C9674D9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5C482183-1768-4705-83A3-AA9ACD9F4DA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19CAF321-FFDD-4BB1-8A95-450301135B6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88D9D685-EA33-4864-BD5E-50764F1B495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EA459F57-0E71-481D-AFE1-5849DAB3B4F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EC5BC7D6-CA91-4597-9E2C-2113245FDF2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956719F0-3CFD-4818-B49D-75084C91FF4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F828CE0E-1A5F-4FF7-B896-52CF1CCDBDD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6C4E0754-3E57-44F7-A818-4503891C708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EE514FB4-FB10-466E-A41D-02627BB4F12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F6FA1E48-5BA4-47A9-ADCE-E683A361F09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F0615E65-5146-41CA-8AB6-F0AD42FF275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BE6A9B7B-D833-416D-BA05-D20A06E63A9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1808B5FC-6D57-4817-98CF-476B822A813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7F00479B-42EE-4F14-9BD2-1B1368107846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0FF09345-E19B-449A-B855-FE599C883358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3C652795-67E0-41A2-BBFC-FC413D8B406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2F517DBE-0971-4A85-AE7E-94363BF7DF7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110CEC63-4D2B-4CE8-91A6-C063794A0A5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95D8335E-4962-416A-8FCE-079D752EFA9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5839BE62-9FDA-41FE-8E38-7BEF72FE2BF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9C75D5F7-8064-4E2C-8303-9A4D6020BAD0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360BB33C-F990-4946-9F53-6695ECB82DD3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8FE75486-1A4F-4014-AF41-88D4F00AE90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9C3CC28E-0220-463D-8A8B-BD1FF457C697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FFF1D522-C100-483D-AAF7-B7E57E233BD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E0CC6F6C-2E41-4DBC-A148-6CE7D284378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E4F60975-642F-4FED-AEC1-4AE35CAF04B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EFE8078F-05AD-4F29-82B8-651E03D8BD6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D55026EA-2739-4C63-86C2-363FBBD4141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3D668D4C-23BE-470F-A9E3-FCE6743E3E60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98F7C96D-91CB-44C6-BAA9-725642FCE19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8B6F667B-EB0B-4F9F-A4BB-E0DF17F3C94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BB3B055B-3819-4AB3-801B-0E21076E873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2643227A-D17E-4E68-8E74-880745DCC34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900B23FD-1AAB-49EB-A574-203FE20BB6A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545CD790-D44F-42B1-B723-7650B6E8240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595236AD-3BA6-4181-980C-2A75DAA6A91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98E80754-8DBF-4C40-B812-905536DD8A0A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DBEE253B-48DA-4C02-8A29-218CFF54B65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894444BF-858F-4DDC-8176-B3210E10115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714A2436-82BC-4ACA-82EC-39E32C98CED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75320A0B-7101-4BC2-A156-657C9F8BE34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C67A69B9-4CC5-420C-8916-71ACB5BF028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76319B4F-277A-4465-A985-9DEDF5252B6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3DCD95AC-CD55-4148-8E9C-C1DE2116230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137C38A7-6A01-4693-B2E7-20337672884F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D79FB98B-EE75-4908-BFE9-64778DF165A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885C63AD-B60E-4BC8-9D62-CA95906D9D0B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EDC18605-FDEC-46A6-B859-9B3B099A76A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<sst xmlns="http://schemas.openxmlformats.org/spreadsheetml/2006/main" count="1102" uniqueCount="271">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</sst>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120533</v>
      </c>
    </row>
    <row r="8" spans="1:3" ht="15" customHeight="1" x14ac:dyDescent="0.25">
      <c r="B8" s="7" t="s">
        <v>106</v>
      </c>
      <c r="C8" s="70">
        <v>0.42399999999999999</v>
      </c>
    </row>
    <row r="9" spans="1:3" ht="15" customHeight="1" x14ac:dyDescent="0.25">
      <c r="B9" s="9" t="s">
        <v>107</v>
      </c>
      <c r="C9" s="71">
        <v>0.5</v>
      </c>
    </row>
    <row r="10" spans="1:3" ht="15" customHeight="1" x14ac:dyDescent="0.25">
      <c r="B10" s="9" t="s">
        <v>105</v>
      </c>
      <c r="C10" s="71">
        <v>0.44813041687011695</v>
      </c>
    </row>
    <row r="11" spans="1:3" ht="15" customHeight="1" x14ac:dyDescent="0.25">
      <c r="B11" s="7" t="s">
        <v>108</v>
      </c>
      <c r="C11" s="70">
        <v>0.48899999999999999</v>
      </c>
    </row>
    <row r="12" spans="1:3" ht="15" customHeight="1" x14ac:dyDescent="0.25">
      <c r="B12" s="7" t="s">
        <v>109</v>
      </c>
      <c r="C12" s="70">
        <v>0.38100000000000001</v>
      </c>
    </row>
    <row r="13" spans="1:3" ht="15" customHeight="1" x14ac:dyDescent="0.25">
      <c r="B13" s="7" t="s">
        <v>110</v>
      </c>
      <c r="C13" s="70">
        <v>0.72199999999999998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8.2599999999999993E-2</v>
      </c>
    </row>
    <row r="24" spans="1:3" ht="15" customHeight="1" x14ac:dyDescent="0.25">
      <c r="B24" s="20" t="s">
        <v>102</v>
      </c>
      <c r="C24" s="71">
        <v>0.42909999999999998</v>
      </c>
    </row>
    <row r="25" spans="1:3" ht="15" customHeight="1" x14ac:dyDescent="0.25">
      <c r="B25" s="20" t="s">
        <v>103</v>
      </c>
      <c r="C25" s="71">
        <v>0.38799999999999996</v>
      </c>
    </row>
    <row r="26" spans="1:3" ht="15" customHeight="1" x14ac:dyDescent="0.25">
      <c r="B26" s="20" t="s">
        <v>104</v>
      </c>
      <c r="C26" s="71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0.18</v>
      </c>
    </row>
    <row r="30" spans="1:3" ht="14.25" customHeight="1" x14ac:dyDescent="0.25">
      <c r="B30" s="30" t="s">
        <v>76</v>
      </c>
      <c r="C30" s="73">
        <v>0.152</v>
      </c>
    </row>
    <row r="31" spans="1:3" ht="14.25" customHeight="1" x14ac:dyDescent="0.25">
      <c r="B31" s="30" t="s">
        <v>77</v>
      </c>
      <c r="C31" s="73">
        <v>0.16</v>
      </c>
    </row>
    <row r="32" spans="1:3" ht="14.25" customHeight="1" x14ac:dyDescent="0.25">
      <c r="B32" s="30" t="s">
        <v>78</v>
      </c>
      <c r="C32" s="73">
        <v>0.5080000000149012</v>
      </c>
    </row>
    <row r="33" spans="1:5" ht="13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31.7</v>
      </c>
    </row>
    <row r="38" spans="1:5" ht="15" customHeight="1" x14ac:dyDescent="0.25">
      <c r="B38" s="16" t="s">
        <v>91</v>
      </c>
      <c r="C38" s="75">
        <v>52.2</v>
      </c>
      <c r="D38" s="17"/>
      <c r="E38" s="18"/>
    </row>
    <row r="39" spans="1:5" ht="15" customHeight="1" x14ac:dyDescent="0.25">
      <c r="B39" s="16" t="s">
        <v>90</v>
      </c>
      <c r="C39" s="75">
        <v>69</v>
      </c>
      <c r="D39" s="17"/>
      <c r="E39" s="17"/>
    </row>
    <row r="40" spans="1:5" ht="15" customHeight="1" x14ac:dyDescent="0.25">
      <c r="B40" s="16" t="s">
        <v>171</v>
      </c>
      <c r="C40" s="75">
        <v>3.35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2.6800000000000001E-2</v>
      </c>
      <c r="D45" s="17"/>
    </row>
    <row r="46" spans="1:5" ht="15.75" customHeight="1" x14ac:dyDescent="0.25">
      <c r="B46" s="16" t="s">
        <v>11</v>
      </c>
      <c r="C46" s="71">
        <v>0.14000000000000001</v>
      </c>
      <c r="D46" s="17"/>
    </row>
    <row r="47" spans="1:5" ht="15.75" customHeight="1" x14ac:dyDescent="0.25">
      <c r="B47" s="16" t="s">
        <v>12</v>
      </c>
      <c r="C47" s="71">
        <v>0.34939999999999999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0.48380000000000006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3.2102904138825004</v>
      </c>
      <c r="D51" s="17"/>
    </row>
    <row r="52" spans="1:4" ht="15" customHeight="1" x14ac:dyDescent="0.25">
      <c r="B52" s="16" t="s">
        <v>125</v>
      </c>
      <c r="C52" s="76">
        <v>3.1241803053899999</v>
      </c>
    </row>
    <row r="53" spans="1:4" ht="15.75" customHeight="1" x14ac:dyDescent="0.25">
      <c r="B53" s="16" t="s">
        <v>126</v>
      </c>
      <c r="C53" s="76">
        <v>3.1241803053899999</v>
      </c>
    </row>
    <row r="54" spans="1:4" ht="15.75" customHeight="1" x14ac:dyDescent="0.25">
      <c r="B54" s="16" t="s">
        <v>127</v>
      </c>
      <c r="C54" s="76">
        <v>2.0009645703399999</v>
      </c>
    </row>
    <row r="55" spans="1:4" ht="15.75" customHeight="1" x14ac:dyDescent="0.25">
      <c r="B55" s="16" t="s">
        <v>128</v>
      </c>
      <c r="C55" s="76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0.47604609353462091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36.540660925828377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47.401530614166028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77.508008463184325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0.42239370577386604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1.178665270486831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1.178665270486831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1.178665270486831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1.178665270486831</v>
      </c>
      <c r="E13" s="86" t="s">
        <v>202</v>
      </c>
    </row>
    <row r="14" spans="1:5" ht="15.75" customHeight="1" x14ac:dyDescent="0.25">
      <c r="A14" s="11" t="s">
        <v>187</v>
      </c>
      <c r="B14" s="85">
        <v>0.126</v>
      </c>
      <c r="C14" s="85">
        <v>0.95</v>
      </c>
      <c r="D14" s="86">
        <v>15.06077994466111</v>
      </c>
      <c r="E14" s="86" t="s">
        <v>202</v>
      </c>
    </row>
    <row r="15" spans="1:5" ht="15.75" customHeight="1" x14ac:dyDescent="0.25">
      <c r="A15" s="11" t="s">
        <v>209</v>
      </c>
      <c r="B15" s="85">
        <v>0.126</v>
      </c>
      <c r="C15" s="85">
        <v>0.95</v>
      </c>
      <c r="D15" s="86">
        <v>15.06077994466111</v>
      </c>
      <c r="E15" s="86" t="s">
        <v>202</v>
      </c>
    </row>
    <row r="16" spans="1:5" ht="15.75" customHeight="1" x14ac:dyDescent="0.25">
      <c r="A16" s="52" t="s">
        <v>57</v>
      </c>
      <c r="B16" s="85">
        <v>0.308</v>
      </c>
      <c r="C16" s="85">
        <v>0.95</v>
      </c>
      <c r="D16" s="86">
        <v>0.26336840749810442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0.252</v>
      </c>
      <c r="C18" s="85">
        <v>0.95</v>
      </c>
      <c r="D18" s="87">
        <v>1.8882357871214974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1.8882357871214974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1.8882357871214974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2.9482071390190883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25.674441615856924</v>
      </c>
      <c r="E22" s="86" t="s">
        <v>202</v>
      </c>
    </row>
    <row r="23" spans="1:5" ht="15.75" customHeight="1" x14ac:dyDescent="0.25">
      <c r="A23" s="52" t="s">
        <v>34</v>
      </c>
      <c r="B23" s="85">
        <v>0.60599999999999998</v>
      </c>
      <c r="C23" s="85">
        <v>0.95</v>
      </c>
      <c r="D23" s="86">
        <v>4.9386229663401995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21.771690430316358</v>
      </c>
      <c r="E24" s="86" t="s">
        <v>202</v>
      </c>
    </row>
    <row r="25" spans="1:5" ht="15.75" customHeight="1" x14ac:dyDescent="0.25">
      <c r="A25" s="52" t="s">
        <v>87</v>
      </c>
      <c r="B25" s="85">
        <v>0.3</v>
      </c>
      <c r="C25" s="85">
        <v>0.95</v>
      </c>
      <c r="D25" s="86">
        <v>21.750959656645666</v>
      </c>
      <c r="E25" s="86" t="s">
        <v>202</v>
      </c>
    </row>
    <row r="26" spans="1:5" ht="15.75" customHeight="1" x14ac:dyDescent="0.25">
      <c r="A26" s="52" t="s">
        <v>137</v>
      </c>
      <c r="B26" s="85">
        <v>0.126</v>
      </c>
      <c r="C26" s="85">
        <v>0.95</v>
      </c>
      <c r="D26" s="86">
        <v>4.927544959948114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4.0421969448057551</v>
      </c>
      <c r="E27" s="86" t="s">
        <v>202</v>
      </c>
    </row>
    <row r="28" spans="1:5" ht="15.75" customHeight="1" x14ac:dyDescent="0.25">
      <c r="A28" s="52" t="s">
        <v>84</v>
      </c>
      <c r="B28" s="85">
        <v>0.375</v>
      </c>
      <c r="C28" s="85">
        <v>0.95</v>
      </c>
      <c r="D28" s="86">
        <v>1.513191896986795</v>
      </c>
      <c r="E28" s="86" t="s">
        <v>202</v>
      </c>
    </row>
    <row r="29" spans="1:5" ht="15.75" customHeight="1" x14ac:dyDescent="0.25">
      <c r="A29" s="52" t="s">
        <v>58</v>
      </c>
      <c r="B29" s="85">
        <v>0.252</v>
      </c>
      <c r="C29" s="85">
        <v>0.95</v>
      </c>
      <c r="D29" s="86">
        <v>64.60318420710658</v>
      </c>
      <c r="E29" s="86" t="s">
        <v>202</v>
      </c>
    </row>
    <row r="30" spans="1:5" ht="15.75" customHeight="1" x14ac:dyDescent="0.25">
      <c r="A30" s="52" t="s">
        <v>67</v>
      </c>
      <c r="B30" s="85">
        <v>0.25</v>
      </c>
      <c r="C30" s="85">
        <v>0.95</v>
      </c>
      <c r="D30" s="86">
        <v>1.4908326425596166</v>
      </c>
      <c r="E30" s="86" t="s">
        <v>202</v>
      </c>
    </row>
    <row r="31" spans="1:5" ht="15.75" customHeight="1" x14ac:dyDescent="0.25">
      <c r="A31" s="52" t="s">
        <v>28</v>
      </c>
      <c r="B31" s="85">
        <v>0.61849999999999994</v>
      </c>
      <c r="C31" s="85">
        <v>0.95</v>
      </c>
      <c r="D31" s="86">
        <v>0.50363021046247736</v>
      </c>
      <c r="E31" s="86" t="s">
        <v>202</v>
      </c>
    </row>
    <row r="32" spans="1:5" ht="15.75" customHeight="1" x14ac:dyDescent="0.25">
      <c r="A32" s="52" t="s">
        <v>83</v>
      </c>
      <c r="B32" s="85">
        <v>0.37200000000000005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0.71400000000000008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0.35799999999999998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0.90099999999999991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0.38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4.0000000000000001E-3</v>
      </c>
      <c r="C37" s="85">
        <v>0.95</v>
      </c>
      <c r="D37" s="86">
        <v>4.52511708702849</v>
      </c>
      <c r="E37" s="86" t="s">
        <v>202</v>
      </c>
    </row>
    <row r="38" spans="1:6" ht="15.75" customHeight="1" x14ac:dyDescent="0.25">
      <c r="A38" s="52" t="s">
        <v>60</v>
      </c>
      <c r="B38" s="85">
        <v>4.0000000000000001E-3</v>
      </c>
      <c r="C38" s="85">
        <v>0.95</v>
      </c>
      <c r="D38" s="86">
        <v>0.52899946794783825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0.23801112400000005</v>
      </c>
      <c r="C3" s="26">
        <f>frac_mam_1_5months * 2.6</f>
        <v>0.23801112400000005</v>
      </c>
      <c r="D3" s="26">
        <f>frac_mam_6_11months * 2.6</f>
        <v>0.32100013660000004</v>
      </c>
      <c r="E3" s="26">
        <f>frac_mam_12_23months * 2.6</f>
        <v>0.22501474839999999</v>
      </c>
      <c r="F3" s="26">
        <f>frac_mam_24_59months * 2.6</f>
        <v>0.1280798376</v>
      </c>
    </row>
    <row r="4" spans="1:6" ht="15.75" customHeight="1" x14ac:dyDescent="0.25">
      <c r="A4" s="3" t="s">
        <v>66</v>
      </c>
      <c r="B4" s="26">
        <f>frac_sam_1month * 2.6</f>
        <v>0.27507053600000003</v>
      </c>
      <c r="C4" s="26">
        <f>frac_sam_1_5months * 2.6</f>
        <v>0.27507053600000003</v>
      </c>
      <c r="D4" s="26">
        <f>frac_sam_6_11months * 2.6</f>
        <v>0.1317192734</v>
      </c>
      <c r="E4" s="26">
        <f>frac_sam_12_23months * 2.6</f>
        <v>9.8516511599999995E-2</v>
      </c>
      <c r="F4" s="26">
        <f>frac_sam_24_59months * 2.6</f>
        <v>9.2633274066666674E-2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26342.261880000002</v>
      </c>
      <c r="C2" s="78">
        <v>41498</v>
      </c>
      <c r="D2" s="78">
        <v>70647</v>
      </c>
      <c r="E2" s="78">
        <v>52840</v>
      </c>
      <c r="F2" s="78">
        <v>34697</v>
      </c>
      <c r="G2" s="22">
        <f t="shared" ref="G2:G40" si="0">C2+D2+E2+F2</f>
        <v>199682</v>
      </c>
      <c r="H2" s="22">
        <f t="shared" ref="H2:H40" si="1">(B2 + stillbirth*B2/(1000-stillbirth))/(1-abortion)</f>
        <v>31231.007664811226</v>
      </c>
      <c r="I2" s="22">
        <f>G2-H2</f>
        <v>168450.99233518878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26525.824000000001</v>
      </c>
      <c r="C3" s="78">
        <v>42000</v>
      </c>
      <c r="D3" s="78">
        <v>72000</v>
      </c>
      <c r="E3" s="78">
        <v>55000</v>
      </c>
      <c r="F3" s="78">
        <v>36000</v>
      </c>
      <c r="G3" s="22">
        <f t="shared" si="0"/>
        <v>205000</v>
      </c>
      <c r="H3" s="22">
        <f t="shared" si="1"/>
        <v>31448.636280106468</v>
      </c>
      <c r="I3" s="22">
        <f t="shared" ref="I3:I15" si="3">G3-H3</f>
        <v>173551.36371989353</v>
      </c>
    </row>
    <row r="4" spans="1:9" ht="15.75" customHeight="1" x14ac:dyDescent="0.25">
      <c r="A4" s="7">
        <f t="shared" si="2"/>
        <v>2019</v>
      </c>
      <c r="B4" s="77">
        <v>26720.548999999999</v>
      </c>
      <c r="C4" s="78">
        <v>43000</v>
      </c>
      <c r="D4" s="78">
        <v>73000</v>
      </c>
      <c r="E4" s="78">
        <v>57000</v>
      </c>
      <c r="F4" s="78">
        <v>37000</v>
      </c>
      <c r="G4" s="22">
        <f t="shared" si="0"/>
        <v>210000</v>
      </c>
      <c r="H4" s="22">
        <f t="shared" si="1"/>
        <v>31679.499445738707</v>
      </c>
      <c r="I4" s="22">
        <f t="shared" si="3"/>
        <v>178320.50055426129</v>
      </c>
    </row>
    <row r="5" spans="1:9" ht="15.75" customHeight="1" x14ac:dyDescent="0.25">
      <c r="A5" s="7">
        <f t="shared" si="2"/>
        <v>2020</v>
      </c>
      <c r="B5" s="77">
        <v>26896.92</v>
      </c>
      <c r="C5" s="78">
        <v>44000</v>
      </c>
      <c r="D5" s="78">
        <v>74000</v>
      </c>
      <c r="E5" s="78">
        <v>58000</v>
      </c>
      <c r="F5" s="78">
        <v>38000</v>
      </c>
      <c r="G5" s="22">
        <f t="shared" si="0"/>
        <v>214000</v>
      </c>
      <c r="H5" s="22">
        <f t="shared" si="1"/>
        <v>31888.602372356883</v>
      </c>
      <c r="I5" s="22">
        <f t="shared" si="3"/>
        <v>182111.39762764311</v>
      </c>
    </row>
    <row r="6" spans="1:9" ht="15.75" customHeight="1" x14ac:dyDescent="0.25">
      <c r="A6" s="7">
        <f t="shared" si="2"/>
        <v>2021</v>
      </c>
      <c r="B6" s="77">
        <v>27074.9424</v>
      </c>
      <c r="C6" s="78">
        <v>45000</v>
      </c>
      <c r="D6" s="78">
        <v>76000</v>
      </c>
      <c r="E6" s="78">
        <v>60000</v>
      </c>
      <c r="F6" s="78">
        <v>40000</v>
      </c>
      <c r="G6" s="22">
        <f t="shared" si="0"/>
        <v>221000</v>
      </c>
      <c r="H6" s="22">
        <f t="shared" si="1"/>
        <v>32099.66317511693</v>
      </c>
      <c r="I6" s="22">
        <f t="shared" si="3"/>
        <v>188900.33682488307</v>
      </c>
    </row>
    <row r="7" spans="1:9" ht="15.75" customHeight="1" x14ac:dyDescent="0.25">
      <c r="A7" s="7">
        <f t="shared" si="2"/>
        <v>2022</v>
      </c>
      <c r="B7" s="77">
        <v>27267.6852</v>
      </c>
      <c r="C7" s="78">
        <v>46000</v>
      </c>
      <c r="D7" s="78">
        <v>77000</v>
      </c>
      <c r="E7" s="78">
        <v>61000</v>
      </c>
      <c r="F7" s="78">
        <v>41000</v>
      </c>
      <c r="G7" s="22">
        <f t="shared" si="0"/>
        <v>225000</v>
      </c>
      <c r="H7" s="22">
        <f t="shared" si="1"/>
        <v>32328.176272874396</v>
      </c>
      <c r="I7" s="22">
        <f t="shared" si="3"/>
        <v>192671.82372712559</v>
      </c>
    </row>
    <row r="8" spans="1:9" ht="15.75" customHeight="1" x14ac:dyDescent="0.25">
      <c r="A8" s="7">
        <f t="shared" si="2"/>
        <v>2023</v>
      </c>
      <c r="B8" s="77">
        <v>27444.232399999994</v>
      </c>
      <c r="C8" s="78">
        <v>47000</v>
      </c>
      <c r="D8" s="78">
        <v>78000</v>
      </c>
      <c r="E8" s="78">
        <v>62000</v>
      </c>
      <c r="F8" s="78">
        <v>43000</v>
      </c>
      <c r="G8" s="22">
        <f t="shared" si="0"/>
        <v>230000</v>
      </c>
      <c r="H8" s="22">
        <f t="shared" si="1"/>
        <v>32537.488099684033</v>
      </c>
      <c r="I8" s="22">
        <f t="shared" si="3"/>
        <v>197462.51190031596</v>
      </c>
    </row>
    <row r="9" spans="1:9" ht="15.75" customHeight="1" x14ac:dyDescent="0.25">
      <c r="A9" s="7">
        <f t="shared" si="2"/>
        <v>2024</v>
      </c>
      <c r="B9" s="77">
        <v>27604.583999999995</v>
      </c>
      <c r="C9" s="78">
        <v>48000</v>
      </c>
      <c r="D9" s="78">
        <v>80000</v>
      </c>
      <c r="E9" s="78">
        <v>64000</v>
      </c>
      <c r="F9" s="78">
        <v>45000</v>
      </c>
      <c r="G9" s="22">
        <f t="shared" si="0"/>
        <v>237000</v>
      </c>
      <c r="H9" s="22">
        <f t="shared" si="1"/>
        <v>32727.598655545866</v>
      </c>
      <c r="I9" s="22">
        <f t="shared" si="3"/>
        <v>204272.40134445415</v>
      </c>
    </row>
    <row r="10" spans="1:9" ht="15.75" customHeight="1" x14ac:dyDescent="0.25">
      <c r="A10" s="7">
        <f t="shared" si="2"/>
        <v>2025</v>
      </c>
      <c r="B10" s="77">
        <v>27777.525000000001</v>
      </c>
      <c r="C10" s="78">
        <v>49000</v>
      </c>
      <c r="D10" s="78">
        <v>81000</v>
      </c>
      <c r="E10" s="78">
        <v>65000</v>
      </c>
      <c r="F10" s="78">
        <v>46000</v>
      </c>
      <c r="G10" s="22">
        <f t="shared" si="0"/>
        <v>241000</v>
      </c>
      <c r="H10" s="22">
        <f t="shared" si="1"/>
        <v>32932.635023385679</v>
      </c>
      <c r="I10" s="22">
        <f t="shared" si="3"/>
        <v>208067.36497661431</v>
      </c>
    </row>
    <row r="11" spans="1:9" ht="15.75" customHeight="1" x14ac:dyDescent="0.25">
      <c r="A11" s="7">
        <f t="shared" si="2"/>
        <v>2026</v>
      </c>
      <c r="B11" s="77">
        <v>27984.5664</v>
      </c>
      <c r="C11" s="78">
        <v>50000</v>
      </c>
      <c r="D11" s="78">
        <v>83000</v>
      </c>
      <c r="E11" s="78">
        <v>66000</v>
      </c>
      <c r="F11" s="78">
        <v>48000</v>
      </c>
      <c r="G11" s="22">
        <f t="shared" si="0"/>
        <v>247000</v>
      </c>
      <c r="H11" s="22">
        <f t="shared" si="1"/>
        <v>33178.10033611353</v>
      </c>
      <c r="I11" s="22">
        <f t="shared" si="3"/>
        <v>213821.89966388646</v>
      </c>
    </row>
    <row r="12" spans="1:9" ht="15.75" customHeight="1" x14ac:dyDescent="0.25">
      <c r="A12" s="7">
        <f t="shared" si="2"/>
        <v>2027</v>
      </c>
      <c r="B12" s="77">
        <v>28178.482599999999</v>
      </c>
      <c r="C12" s="78">
        <v>51000</v>
      </c>
      <c r="D12" s="78">
        <v>85000</v>
      </c>
      <c r="E12" s="78">
        <v>68000</v>
      </c>
      <c r="F12" s="78">
        <v>50000</v>
      </c>
      <c r="G12" s="22">
        <f t="shared" si="0"/>
        <v>254000</v>
      </c>
      <c r="H12" s="22">
        <f t="shared" si="1"/>
        <v>33408.004600072323</v>
      </c>
      <c r="I12" s="22">
        <f t="shared" si="3"/>
        <v>220591.99539992766</v>
      </c>
    </row>
    <row r="13" spans="1:9" ht="15.75" customHeight="1" x14ac:dyDescent="0.25">
      <c r="A13" s="7">
        <f t="shared" si="2"/>
        <v>2028</v>
      </c>
      <c r="B13" s="77">
        <v>28387.022399999994</v>
      </c>
      <c r="C13" s="78">
        <v>52000</v>
      </c>
      <c r="D13" s="78">
        <v>87000</v>
      </c>
      <c r="E13" s="78">
        <v>68000</v>
      </c>
      <c r="F13" s="78">
        <v>51000</v>
      </c>
      <c r="G13" s="22">
        <f t="shared" si="0"/>
        <v>258000</v>
      </c>
      <c r="H13" s="22">
        <f t="shared" si="1"/>
        <v>33655.246394337635</v>
      </c>
      <c r="I13" s="22">
        <f t="shared" si="3"/>
        <v>224344.75360566238</v>
      </c>
    </row>
    <row r="14" spans="1:9" ht="15.75" customHeight="1" x14ac:dyDescent="0.25">
      <c r="A14" s="7">
        <f t="shared" si="2"/>
        <v>2029</v>
      </c>
      <c r="B14" s="77">
        <v>28554.342799999995</v>
      </c>
      <c r="C14" s="78">
        <v>53000</v>
      </c>
      <c r="D14" s="78">
        <v>89000</v>
      </c>
      <c r="E14" s="78">
        <v>70000</v>
      </c>
      <c r="F14" s="78">
        <v>53000</v>
      </c>
      <c r="G14" s="22">
        <f t="shared" si="0"/>
        <v>265000</v>
      </c>
      <c r="H14" s="22">
        <f t="shared" si="1"/>
        <v>33853.619059474899</v>
      </c>
      <c r="I14" s="22">
        <f t="shared" si="3"/>
        <v>231146.38094052509</v>
      </c>
    </row>
    <row r="15" spans="1:9" ht="15.75" customHeight="1" x14ac:dyDescent="0.25">
      <c r="A15" s="7">
        <f t="shared" si="2"/>
        <v>2030</v>
      </c>
      <c r="B15" s="77">
        <v>28735.596000000001</v>
      </c>
      <c r="C15" s="78">
        <v>54000</v>
      </c>
      <c r="D15" s="78">
        <v>90000</v>
      </c>
      <c r="E15" s="78">
        <v>72000</v>
      </c>
      <c r="F15" s="78">
        <v>55000</v>
      </c>
      <c r="G15" s="22">
        <f t="shared" si="0"/>
        <v>271000</v>
      </c>
      <c r="H15" s="22">
        <f t="shared" si="1"/>
        <v>34068.510252351909</v>
      </c>
      <c r="I15" s="22">
        <f t="shared" si="3"/>
        <v>236931.4897476481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130.41442146384261</v>
      </c>
      <c r="I17" s="22">
        <f t="shared" si="4"/>
        <v>-130.41442146384261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5.9058359249999998E-2</v>
      </c>
    </row>
    <row r="4" spans="1:8" ht="15.75" customHeight="1" x14ac:dyDescent="0.25">
      <c r="B4" s="24" t="s">
        <v>7</v>
      </c>
      <c r="C4" s="79">
        <v>0.20668701161840849</v>
      </c>
    </row>
    <row r="5" spans="1:8" ht="15.75" customHeight="1" x14ac:dyDescent="0.25">
      <c r="B5" s="24" t="s">
        <v>8</v>
      </c>
      <c r="C5" s="79">
        <v>0.11548697666282681</v>
      </c>
    </row>
    <row r="6" spans="1:8" ht="15.75" customHeight="1" x14ac:dyDescent="0.25">
      <c r="B6" s="24" t="s">
        <v>10</v>
      </c>
      <c r="C6" s="79">
        <v>0.13645892739097215</v>
      </c>
    </row>
    <row r="7" spans="1:8" ht="15.75" customHeight="1" x14ac:dyDescent="0.25">
      <c r="B7" s="24" t="s">
        <v>13</v>
      </c>
      <c r="C7" s="79">
        <v>0.12815362531679475</v>
      </c>
    </row>
    <row r="8" spans="1:8" ht="15.75" customHeight="1" x14ac:dyDescent="0.25">
      <c r="B8" s="24" t="s">
        <v>14</v>
      </c>
      <c r="C8" s="79">
        <v>5.8029083100654601E-3</v>
      </c>
    </row>
    <row r="9" spans="1:8" ht="15.75" customHeight="1" x14ac:dyDescent="0.25">
      <c r="B9" s="24" t="s">
        <v>27</v>
      </c>
      <c r="C9" s="79">
        <v>0.11384817118637025</v>
      </c>
    </row>
    <row r="10" spans="1:8" ht="15.75" customHeight="1" x14ac:dyDescent="0.25">
      <c r="B10" s="24" t="s">
        <v>15</v>
      </c>
      <c r="C10" s="79">
        <v>0.23450402026456207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0.18324846750007301</v>
      </c>
      <c r="D14" s="79">
        <v>0.18324846750007301</v>
      </c>
      <c r="E14" s="79">
        <v>0.171916062987371</v>
      </c>
      <c r="F14" s="79">
        <v>0.171916062987371</v>
      </c>
    </row>
    <row r="15" spans="1:8" ht="15.75" customHeight="1" x14ac:dyDescent="0.25">
      <c r="B15" s="24" t="s">
        <v>16</v>
      </c>
      <c r="C15" s="79">
        <v>0.24924774848594</v>
      </c>
      <c r="D15" s="79">
        <v>0.24924774848594</v>
      </c>
      <c r="E15" s="79">
        <v>0.142627995798986</v>
      </c>
      <c r="F15" s="79">
        <v>0.142627995798986</v>
      </c>
    </row>
    <row r="16" spans="1:8" ht="15.75" customHeight="1" x14ac:dyDescent="0.25">
      <c r="B16" s="24" t="s">
        <v>17</v>
      </c>
      <c r="C16" s="79">
        <v>4.0819956746196005E-2</v>
      </c>
      <c r="D16" s="79">
        <v>4.0819956746196005E-2</v>
      </c>
      <c r="E16" s="79">
        <v>3.6992281562340502E-2</v>
      </c>
      <c r="F16" s="79">
        <v>3.6992281562340502E-2</v>
      </c>
    </row>
    <row r="17" spans="1:8" ht="15.75" customHeight="1" x14ac:dyDescent="0.25">
      <c r="B17" s="24" t="s">
        <v>18</v>
      </c>
      <c r="C17" s="79">
        <v>1.6145124511198899E-2</v>
      </c>
      <c r="D17" s="79">
        <v>1.6145124511198899E-2</v>
      </c>
      <c r="E17" s="79">
        <v>6.6950520025688798E-2</v>
      </c>
      <c r="F17" s="79">
        <v>6.6950520025688798E-2</v>
      </c>
    </row>
    <row r="18" spans="1:8" ht="15.75" customHeight="1" x14ac:dyDescent="0.25">
      <c r="B18" s="24" t="s">
        <v>19</v>
      </c>
      <c r="C18" s="79">
        <v>1.3333502592436001E-4</v>
      </c>
      <c r="D18" s="79">
        <v>1.3333502592436001E-4</v>
      </c>
      <c r="E18" s="79">
        <v>2.59916790998265E-4</v>
      </c>
      <c r="F18" s="79">
        <v>2.59916790998265E-4</v>
      </c>
    </row>
    <row r="19" spans="1:8" ht="15.75" customHeight="1" x14ac:dyDescent="0.25">
      <c r="B19" s="24" t="s">
        <v>20</v>
      </c>
      <c r="C19" s="79">
        <v>4.9753929206923397E-2</v>
      </c>
      <c r="D19" s="79">
        <v>4.9753929206923397E-2</v>
      </c>
      <c r="E19" s="79">
        <v>8.5912518774637694E-2</v>
      </c>
      <c r="F19" s="79">
        <v>8.5912518774637694E-2</v>
      </c>
    </row>
    <row r="20" spans="1:8" ht="15.75" customHeight="1" x14ac:dyDescent="0.25">
      <c r="B20" s="24" t="s">
        <v>21</v>
      </c>
      <c r="C20" s="79">
        <v>7.3916165938965803E-5</v>
      </c>
      <c r="D20" s="79">
        <v>7.3916165938965803E-5</v>
      </c>
      <c r="E20" s="79">
        <v>4.8255705576347402E-4</v>
      </c>
      <c r="F20" s="79">
        <v>4.8255705576347402E-4</v>
      </c>
    </row>
    <row r="21" spans="1:8" ht="15.75" customHeight="1" x14ac:dyDescent="0.25">
      <c r="B21" s="24" t="s">
        <v>22</v>
      </c>
      <c r="C21" s="79">
        <v>3.4379386132423598E-2</v>
      </c>
      <c r="D21" s="79">
        <v>3.4379386132423598E-2</v>
      </c>
      <c r="E21" s="79">
        <v>9.2262294196960498E-2</v>
      </c>
      <c r="F21" s="79">
        <v>9.2262294196960498E-2</v>
      </c>
    </row>
    <row r="22" spans="1:8" ht="15.75" customHeight="1" x14ac:dyDescent="0.25">
      <c r="B22" s="24" t="s">
        <v>23</v>
      </c>
      <c r="C22" s="79">
        <v>0.42619813622538172</v>
      </c>
      <c r="D22" s="79">
        <v>0.42619813622538172</v>
      </c>
      <c r="E22" s="79">
        <v>0.40259585280725374</v>
      </c>
      <c r="F22" s="79">
        <v>0.40259585280725374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8.8599999999999998E-2</v>
      </c>
    </row>
    <row r="27" spans="1:8" ht="15.75" customHeight="1" x14ac:dyDescent="0.25">
      <c r="B27" s="24" t="s">
        <v>39</v>
      </c>
      <c r="C27" s="79">
        <v>8.8999999999999999E-3</v>
      </c>
    </row>
    <row r="28" spans="1:8" ht="15.75" customHeight="1" x14ac:dyDescent="0.25">
      <c r="B28" s="24" t="s">
        <v>40</v>
      </c>
      <c r="C28" s="79">
        <v>0.1573</v>
      </c>
    </row>
    <row r="29" spans="1:8" ht="15.75" customHeight="1" x14ac:dyDescent="0.25">
      <c r="B29" s="24" t="s">
        <v>41</v>
      </c>
      <c r="C29" s="79">
        <v>0.17010000000000003</v>
      </c>
    </row>
    <row r="30" spans="1:8" ht="15.75" customHeight="1" x14ac:dyDescent="0.25">
      <c r="B30" s="24" t="s">
        <v>42</v>
      </c>
      <c r="C30" s="79">
        <v>0.10580000000000001</v>
      </c>
    </row>
    <row r="31" spans="1:8" ht="15.75" customHeight="1" x14ac:dyDescent="0.25">
      <c r="B31" s="24" t="s">
        <v>43</v>
      </c>
      <c r="C31" s="79">
        <v>0.11119999999999999</v>
      </c>
    </row>
    <row r="32" spans="1:8" ht="15.75" customHeight="1" x14ac:dyDescent="0.25">
      <c r="B32" s="24" t="s">
        <v>44</v>
      </c>
      <c r="C32" s="79">
        <v>1.89E-2</v>
      </c>
    </row>
    <row r="33" spans="2:3" ht="15.75" customHeight="1" x14ac:dyDescent="0.25">
      <c r="B33" s="24" t="s">
        <v>45</v>
      </c>
      <c r="C33" s="79">
        <v>8.5199999999999998E-2</v>
      </c>
    </row>
    <row r="34" spans="2:3" ht="15.75" customHeight="1" x14ac:dyDescent="0.25">
      <c r="B34" s="24" t="s">
        <v>46</v>
      </c>
      <c r="C34" s="79">
        <v>0.25400000000223516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0.68259533809894268</v>
      </c>
      <c r="D2" s="80">
        <v>0.68259533809894268</v>
      </c>
      <c r="E2" s="80">
        <v>0.53982611440919392</v>
      </c>
      <c r="F2" s="80">
        <v>0.37988029677028962</v>
      </c>
      <c r="G2" s="80">
        <v>0.38119505402660853</v>
      </c>
    </row>
    <row r="3" spans="1:15" ht="15.75" customHeight="1" x14ac:dyDescent="0.25">
      <c r="A3" s="5"/>
      <c r="B3" s="11" t="s">
        <v>118</v>
      </c>
      <c r="C3" s="80">
        <v>0.13393949221418208</v>
      </c>
      <c r="D3" s="80">
        <v>0.13393949221418208</v>
      </c>
      <c r="E3" s="80">
        <v>0.18186655191325782</v>
      </c>
      <c r="F3" s="80">
        <v>0.240232784075813</v>
      </c>
      <c r="G3" s="80">
        <v>0.23891802681949409</v>
      </c>
    </row>
    <row r="4" spans="1:15" ht="15.75" customHeight="1" x14ac:dyDescent="0.25">
      <c r="A4" s="5"/>
      <c r="B4" s="11" t="s">
        <v>116</v>
      </c>
      <c r="C4" s="81">
        <v>0.14822327268487673</v>
      </c>
      <c r="D4" s="81">
        <v>0.14822327268487673</v>
      </c>
      <c r="E4" s="81">
        <v>0.14822327268487673</v>
      </c>
      <c r="F4" s="81">
        <v>0.17620948500999337</v>
      </c>
      <c r="G4" s="81">
        <v>0.17620948500999337</v>
      </c>
    </row>
    <row r="5" spans="1:15" ht="15.75" customHeight="1" x14ac:dyDescent="0.25">
      <c r="A5" s="5"/>
      <c r="B5" s="11" t="s">
        <v>119</v>
      </c>
      <c r="C5" s="81">
        <v>3.5241897001998666E-2</v>
      </c>
      <c r="D5" s="81">
        <v>3.5241897001998666E-2</v>
      </c>
      <c r="E5" s="81">
        <v>0.13008406099267156</v>
      </c>
      <c r="F5" s="81">
        <v>0.20367743414390405</v>
      </c>
      <c r="G5" s="81">
        <v>0.20367743414390405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0.61052943304981777</v>
      </c>
      <c r="D8" s="80">
        <v>0.61052943304981777</v>
      </c>
      <c r="E8" s="80">
        <v>0.65829332976913735</v>
      </c>
      <c r="F8" s="80">
        <v>0.74794018576271193</v>
      </c>
      <c r="G8" s="80">
        <v>0.77061923508771923</v>
      </c>
    </row>
    <row r="9" spans="1:15" ht="15.75" customHeight="1" x14ac:dyDescent="0.25">
      <c r="B9" s="7" t="s">
        <v>121</v>
      </c>
      <c r="C9" s="80">
        <v>0.19213146695018227</v>
      </c>
      <c r="D9" s="80">
        <v>0.19213146695018227</v>
      </c>
      <c r="E9" s="80">
        <v>0.16758382023086268</v>
      </c>
      <c r="F9" s="80">
        <v>0.12762471423728816</v>
      </c>
      <c r="G9" s="80">
        <v>0.1444911065789474</v>
      </c>
    </row>
    <row r="10" spans="1:15" ht="15.75" customHeight="1" x14ac:dyDescent="0.25">
      <c r="B10" s="7" t="s">
        <v>122</v>
      </c>
      <c r="C10" s="81">
        <v>9.1542740000000011E-2</v>
      </c>
      <c r="D10" s="81">
        <v>9.1542740000000011E-2</v>
      </c>
      <c r="E10" s="81">
        <v>0.12346159100000001</v>
      </c>
      <c r="F10" s="81">
        <v>8.6544133999999995E-2</v>
      </c>
      <c r="G10" s="81">
        <v>4.9261475999999998E-2</v>
      </c>
    </row>
    <row r="11" spans="1:15" ht="15.75" customHeight="1" x14ac:dyDescent="0.25">
      <c r="B11" s="7" t="s">
        <v>123</v>
      </c>
      <c r="C11" s="81">
        <v>0.10579636000000001</v>
      </c>
      <c r="D11" s="81">
        <v>0.10579636000000001</v>
      </c>
      <c r="E11" s="81">
        <v>5.0661259E-2</v>
      </c>
      <c r="F11" s="81">
        <v>3.7890965999999998E-2</v>
      </c>
      <c r="G11" s="81">
        <v>3.5628182333333334E-2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0.63803419224999991</v>
      </c>
      <c r="D14" s="82">
        <v>0.63816869495700002</v>
      </c>
      <c r="E14" s="82">
        <v>0.63816869495700002</v>
      </c>
      <c r="F14" s="82">
        <v>0.43302120201400002</v>
      </c>
      <c r="G14" s="82">
        <v>0.43302120201400002</v>
      </c>
      <c r="H14" s="83">
        <v>0.48499999999999999</v>
      </c>
      <c r="I14" s="83">
        <v>0.34200000000000003</v>
      </c>
      <c r="J14" s="83">
        <v>0.34200000000000003</v>
      </c>
      <c r="K14" s="83">
        <v>0.34200000000000003</v>
      </c>
      <c r="L14" s="83">
        <v>0.26890033234299998</v>
      </c>
      <c r="M14" s="83">
        <v>0.21456390655050001</v>
      </c>
      <c r="N14" s="83">
        <v>0.19170517543599999</v>
      </c>
      <c r="O14" s="83">
        <v>0.25015587870949996</v>
      </c>
    </row>
    <row r="15" spans="1:15" ht="15.75" customHeight="1" x14ac:dyDescent="0.25">
      <c r="B15" s="16" t="s">
        <v>68</v>
      </c>
      <c r="C15" s="80">
        <f>iron_deficiency_anaemia*C14</f>
        <v>0.30373368476212975</v>
      </c>
      <c r="D15" s="80">
        <f t="shared" ref="D15:O15" si="0">iron_deficiency_anaemia*D14</f>
        <v>0.303797714250367</v>
      </c>
      <c r="E15" s="80">
        <f t="shared" si="0"/>
        <v>0.303797714250367</v>
      </c>
      <c r="F15" s="80">
        <f t="shared" si="0"/>
        <v>0.20613805163643062</v>
      </c>
      <c r="G15" s="80">
        <f t="shared" si="0"/>
        <v>0.20613805163643062</v>
      </c>
      <c r="H15" s="80">
        <f t="shared" si="0"/>
        <v>0.23088235536429114</v>
      </c>
      <c r="I15" s="80">
        <f t="shared" si="0"/>
        <v>0.16280776398884036</v>
      </c>
      <c r="J15" s="80">
        <f t="shared" si="0"/>
        <v>0.16280776398884036</v>
      </c>
      <c r="K15" s="80">
        <f t="shared" si="0"/>
        <v>0.16280776398884036</v>
      </c>
      <c r="L15" s="80">
        <f t="shared" si="0"/>
        <v>0.12800895276204641</v>
      </c>
      <c r="M15" s="80">
        <f t="shared" si="0"/>
        <v>0.10214230952689299</v>
      </c>
      <c r="N15" s="80">
        <f t="shared" si="0"/>
        <v>9.1260499876676962E-2</v>
      </c>
      <c r="O15" s="80">
        <f t="shared" si="0"/>
        <v>0.1190857288343779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0.121</v>
      </c>
      <c r="D2" s="81">
        <v>0.121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0.49099999999999999</v>
      </c>
      <c r="D3" s="81">
        <v>0.34100000000000003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0.24399999999999999</v>
      </c>
      <c r="D4" s="81">
        <v>0.24399999999999999</v>
      </c>
      <c r="E4" s="81">
        <v>0.36499999999999999</v>
      </c>
      <c r="F4" s="81">
        <v>0.75199999999999989</v>
      </c>
      <c r="G4" s="81">
        <v>0</v>
      </c>
    </row>
    <row r="5" spans="1:7" x14ac:dyDescent="0.25">
      <c r="B5" s="43" t="s">
        <v>169</v>
      </c>
      <c r="C5" s="80">
        <f>1-SUM(C2:C4)</f>
        <v>0.14400000000000002</v>
      </c>
      <c r="D5" s="80">
        <f>1-SUM(D2:D4)</f>
        <v>0.29400000000000004</v>
      </c>
      <c r="E5" s="80">
        <f>1-SUM(E2:E4)</f>
        <v>0.63500000000000001</v>
      </c>
      <c r="F5" s="80">
        <f>1-SUM(F2:F4)</f>
        <v>0.24800000000000011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0.35716000000000003</v>
      </c>
      <c r="D2" s="144">
        <v>0.35113999999999995</v>
      </c>
      <c r="E2" s="144">
        <v>0.34521999999999997</v>
      </c>
      <c r="F2" s="144">
        <v>0.33927999999999997</v>
      </c>
      <c r="G2" s="144">
        <v>0.33331000000000005</v>
      </c>
      <c r="H2" s="144">
        <v>0.32712000000000002</v>
      </c>
      <c r="I2" s="144">
        <v>0.32103000000000004</v>
      </c>
      <c r="J2" s="144">
        <v>0.31503999999999999</v>
      </c>
      <c r="K2" s="144">
        <v>0.30915999999999999</v>
      </c>
      <c r="L2" s="144">
        <v>0.30337999999999998</v>
      </c>
      <c r="M2" s="144">
        <v>0.29770000000000002</v>
      </c>
      <c r="N2" s="144">
        <v>0.29210999999999998</v>
      </c>
      <c r="O2" s="144">
        <v>0.28664000000000001</v>
      </c>
      <c r="P2" s="144">
        <v>0.28126999999999996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8.5210000000000008E-2</v>
      </c>
      <c r="D4" s="144">
        <v>8.3690000000000001E-2</v>
      </c>
      <c r="E4" s="144">
        <v>8.2200000000000009E-2</v>
      </c>
      <c r="F4" s="144">
        <v>8.0739999999999992E-2</v>
      </c>
      <c r="G4" s="144">
        <v>7.9320000000000002E-2</v>
      </c>
      <c r="H4" s="144">
        <v>7.7950000000000005E-2</v>
      </c>
      <c r="I4" s="144">
        <v>7.6600000000000001E-2</v>
      </c>
      <c r="J4" s="144">
        <v>7.5289999999999996E-2</v>
      </c>
      <c r="K4" s="144">
        <v>7.4009999999999992E-2</v>
      </c>
      <c r="L4" s="144">
        <v>7.2770000000000001E-2</v>
      </c>
      <c r="M4" s="144">
        <v>7.1550000000000002E-2</v>
      </c>
      <c r="N4" s="144">
        <v>7.0359999999999992E-2</v>
      </c>
      <c r="O4" s="144">
        <v>6.9199999999999998E-2</v>
      </c>
      <c r="P4" s="144">
        <v>6.8070000000000006E-2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0.2256689170010806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0.17253270561390474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0.10756943274827745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0.121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0.62299999999999989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48.003999999999998</v>
      </c>
      <c r="D13" s="143">
        <v>46.255000000000003</v>
      </c>
      <c r="E13" s="143">
        <v>44.548000000000002</v>
      </c>
      <c r="F13" s="143">
        <v>42.982999999999997</v>
      </c>
      <c r="G13" s="143">
        <v>41.497</v>
      </c>
      <c r="H13" s="143">
        <v>40.066000000000003</v>
      </c>
      <c r="I13" s="143">
        <v>38.749000000000002</v>
      </c>
      <c r="J13" s="143">
        <v>37.499000000000002</v>
      </c>
      <c r="K13" s="143">
        <v>36.28</v>
      </c>
      <c r="L13" s="143">
        <v>35.161999999999999</v>
      </c>
      <c r="M13" s="143">
        <v>34.238999999999997</v>
      </c>
      <c r="N13" s="143">
        <v>33.049999999999997</v>
      </c>
      <c r="O13" s="143">
        <v>30.783000000000001</v>
      </c>
      <c r="P13" s="143">
        <v>29.89</v>
      </c>
    </row>
    <row r="14" spans="1:16" x14ac:dyDescent="0.25">
      <c r="B14" s="16" t="s">
        <v>170</v>
      </c>
      <c r="C14" s="143">
        <f>maternal_mortality</f>
        <v>3.35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0.42399999999999999</v>
      </c>
      <c r="E2" s="92">
        <f>food_insecure</f>
        <v>0.42399999999999999</v>
      </c>
      <c r="F2" s="92">
        <f>food_insecure</f>
        <v>0.42399999999999999</v>
      </c>
      <c r="G2" s="92">
        <f>food_insecure</f>
        <v>0.42399999999999999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0.42399999999999999</v>
      </c>
      <c r="F5" s="92">
        <f>food_insecure</f>
        <v>0.42399999999999999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0.12347270822625002</v>
      </c>
      <c r="D7" s="92">
        <f>diarrhoea_1_5mo/26</f>
        <v>0.12016078097653846</v>
      </c>
      <c r="E7" s="92">
        <f>diarrhoea_6_11mo/26</f>
        <v>0.12016078097653846</v>
      </c>
      <c r="F7" s="92">
        <f>diarrhoea_12_23mo/26</f>
        <v>7.6960175782307683E-2</v>
      </c>
      <c r="G7" s="92">
        <f>diarrhoea_24_59mo/26</f>
        <v>7.6960175782307683E-2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0.42399999999999999</v>
      </c>
      <c r="F8" s="92">
        <f>food_insecure</f>
        <v>0.42399999999999999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0.38100000000000001</v>
      </c>
      <c r="E9" s="92">
        <f>IF(ISBLANK(comm_deliv), frac_children_health_facility,1)</f>
        <v>0.38100000000000001</v>
      </c>
      <c r="F9" s="92">
        <f>IF(ISBLANK(comm_deliv), frac_children_health_facility,1)</f>
        <v>0.38100000000000001</v>
      </c>
      <c r="G9" s="92">
        <f>IF(ISBLANK(comm_deliv), frac_children_health_facility,1)</f>
        <v>0.38100000000000001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0.12347270822625002</v>
      </c>
      <c r="D11" s="92">
        <f>diarrhoea_1_5mo/26</f>
        <v>0.12016078097653846</v>
      </c>
      <c r="E11" s="92">
        <f>diarrhoea_6_11mo/26</f>
        <v>0.12016078097653846</v>
      </c>
      <c r="F11" s="92">
        <f>diarrhoea_12_23mo/26</f>
        <v>7.6960175782307683E-2</v>
      </c>
      <c r="G11" s="92">
        <f>diarrhoea_24_59mo/26</f>
        <v>7.6960175782307683E-2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0.42399999999999999</v>
      </c>
      <c r="I14" s="92">
        <f>food_insecure</f>
        <v>0.42399999999999999</v>
      </c>
      <c r="J14" s="92">
        <f>food_insecure</f>
        <v>0.42399999999999999</v>
      </c>
      <c r="K14" s="92">
        <f>food_insecure</f>
        <v>0.42399999999999999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0.48899999999999999</v>
      </c>
      <c r="I17" s="92">
        <f>frac_PW_health_facility</f>
        <v>0.48899999999999999</v>
      </c>
      <c r="J17" s="92">
        <f>frac_PW_health_facility</f>
        <v>0.48899999999999999</v>
      </c>
      <c r="K17" s="92">
        <f>frac_PW_health_facility</f>
        <v>0.48899999999999999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0.5</v>
      </c>
      <c r="I18" s="92">
        <f>frac_malaria_risk</f>
        <v>0.5</v>
      </c>
      <c r="J18" s="92">
        <f>frac_malaria_risk</f>
        <v>0.5</v>
      </c>
      <c r="K18" s="92">
        <f>frac_malaria_risk</f>
        <v>0.5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0.72199999999999998</v>
      </c>
      <c r="M23" s="92">
        <f>famplan_unmet_need</f>
        <v>0.72199999999999998</v>
      </c>
      <c r="N23" s="92">
        <f>famplan_unmet_need</f>
        <v>0.72199999999999998</v>
      </c>
      <c r="O23" s="92">
        <f>famplan_unmet_need</f>
        <v>0.72199999999999998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0.31955456341552746</v>
      </c>
      <c r="M24" s="92">
        <f>(1-food_insecure)*(0.49)+food_insecure*(0.7)</f>
        <v>0.57904</v>
      </c>
      <c r="N24" s="92">
        <f>(1-food_insecure)*(0.49)+food_insecure*(0.7)</f>
        <v>0.57904</v>
      </c>
      <c r="O24" s="92">
        <f>(1-food_insecure)*(0.49)+food_insecure*(0.7)</f>
        <v>0.57904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0.13695195574951174</v>
      </c>
      <c r="M25" s="92">
        <f>(1-food_insecure)*(0.21)+food_insecure*(0.3)</f>
        <v>0.24815999999999999</v>
      </c>
      <c r="N25" s="92">
        <f>(1-food_insecure)*(0.21)+food_insecure*(0.3)</f>
        <v>0.24815999999999999</v>
      </c>
      <c r="O25" s="92">
        <f>(1-food_insecure)*(0.21)+food_insecure*(0.3)</f>
        <v>0.24815999999999999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9.5363063964843786E-2</v>
      </c>
      <c r="M26" s="92">
        <f>(1-food_insecure)*(0.3)</f>
        <v>0.17280000000000001</v>
      </c>
      <c r="N26" s="92">
        <f>(1-food_insecure)*(0.3)</f>
        <v>0.17280000000000001</v>
      </c>
      <c r="O26" s="92">
        <f>(1-food_insecure)*(0.3)</f>
        <v>0.17280000000000001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0.44813041687011701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0.5</v>
      </c>
      <c r="D33" s="92">
        <f t="shared" si="3"/>
        <v>0.5</v>
      </c>
      <c r="E33" s="92">
        <f t="shared" si="3"/>
        <v>0.5</v>
      </c>
      <c r="F33" s="92">
        <f t="shared" si="3"/>
        <v>0.5</v>
      </c>
      <c r="G33" s="92">
        <f t="shared" si="3"/>
        <v>0.5</v>
      </c>
      <c r="H33" s="92">
        <f t="shared" si="3"/>
        <v>0.5</v>
      </c>
      <c r="I33" s="92">
        <f t="shared" si="3"/>
        <v>0.5</v>
      </c>
      <c r="J33" s="92">
        <f t="shared" si="3"/>
        <v>0.5</v>
      </c>
      <c r="K33" s="92">
        <f t="shared" si="3"/>
        <v>0.5</v>
      </c>
      <c r="L33" s="92">
        <f t="shared" si="3"/>
        <v>0.5</v>
      </c>
      <c r="M33" s="92">
        <f t="shared" si="3"/>
        <v>0.5</v>
      </c>
      <c r="N33" s="92">
        <f t="shared" si="3"/>
        <v>0.5</v>
      </c>
      <c r="O33" s="92">
        <f t="shared" si="3"/>
        <v>0.5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2020-03-24T06:48:50Z</dcterms:modified>
</cp:coreProperties>
</file>