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F690D02-AAC3-4F36-9A18-1CABCD92BD16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I10" i="2" s="1"/>
  <c r="H11" i="2"/>
  <c r="I11" i="2" s="1"/>
  <c r="H12" i="2"/>
  <c r="I12" i="2" s="1"/>
  <c r="H13" i="2"/>
  <c r="I13" i="2" s="1"/>
  <c r="H14" i="2"/>
  <c r="I14" i="2" s="1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8" i="2"/>
  <c r="I34" i="2"/>
  <c r="I22" i="2"/>
  <c r="I18" i="2"/>
  <c r="I20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9" i="2"/>
  <c r="I6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701A7F99-173F-4FEC-B138-A949B08CFE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7105B5A-64CD-4A8F-8C44-8F732CF092D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15F0A8D-A9A6-4532-AA4A-95FF43C6A78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D6E1000-41B3-4859-923B-9F7A118FFA83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DC418135-A8AD-4B5E-B76D-CE19398159F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0BEFA8F-F100-4E1C-8D3B-32811535B4E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DAFB7C93-F9B0-4899-B6CB-375746F828D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E63FA94-D487-4C48-9B28-450A472459E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2559F45-AD9C-4B61-9086-E456C14ADA8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6D7D4F9-5C82-4AF5-863B-266ABDE5098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EE34564-96E7-4066-A269-E0D538649B8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9219A54-718A-4885-8C9B-599729D681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CAE4BADE-C0FE-4844-9F5C-F8533FFC43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09C1D6C-66CD-43D1-9E21-58EA81C046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7DED0D2-511E-4FDB-87A9-3241058EBC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7A2B64A-C327-4391-93E6-63EB9E5AC5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4386A0E-5B7D-4ADC-B4D4-EE17972B43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07E0166-C6BB-42DB-9548-638C532750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2516DB7-46D5-4F47-89B8-3E1D5E0E1E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7EDB358-1D1B-43EC-B9DA-B49215AC9F7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7C3CAF4-E67C-4DFC-9D6B-0523BC980A5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EE3AC49-19E5-4E82-877A-6B729678F0C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AF62178-4E24-4D01-AAAE-AD091C1F0E3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5991352-EC7A-4171-B0EC-6C82C68FEC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8AAD02B-7591-493E-A99F-B4525CE0F27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19D2333-3C05-424B-86AF-491EDDD34E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5443B88-5AD6-41CF-A3D8-57AFC0393A7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691740A-AA29-43FA-91A7-94ED998B48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2B53DA9-AB26-483A-BB6E-48957F416C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0723F63-E73D-49CC-80FE-05A286E1D4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2362A4A-F9BE-4C63-8B9C-AE6D33870E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A8FEF7F-F412-4D44-8915-407228E37D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FB652C4-EF34-40EF-B9CB-88965E575A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4670130-05DE-4077-84ED-E86BC688C13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27CF827-B7EA-4BE9-8430-164550F25E1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B8887BB-4039-4A91-984B-31AC34F2F4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1D2057A-9EBD-44F8-ABE7-E7EFF96791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627C429-B156-4FD1-AC2D-95F36DF757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CFB748A-D710-432F-B363-715F1D0B6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94B17C3-FB35-43BC-B3B5-13D331766F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999A76E-6E6D-434B-A758-2A16316F6F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6E32719-6802-4A08-8E5C-A8AE0E2B06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410D179-5BF2-4A94-A7BD-B7BB58434B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14B506E-F5DA-4B8A-BEBB-89C78ACE0B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7914CAC-2BAB-421A-A94D-9D43D05F1B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342B663-FF83-4D09-8C8C-BB96C6EC9E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4EF69DF2-C46B-4341-BD48-431FA53755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0D29A51-1DBE-4246-92CD-1D92B3AB77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B47D4C1-40BA-4290-8C78-F518D4CA01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0AB19C9-E64A-4658-86D2-1D20B8204E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D36B6DD-3AA9-42CC-B013-EB74E99466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74F8190-A347-4D04-B6E1-079EC3D1A8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353327F-FE01-43BA-85ED-B8CF18147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4BD71C5-6247-4060-A9F7-E6E72E1B04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FB501B0-C85E-4972-8F5F-AC9F26970B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D348677-81B8-4EC8-BA9E-92F9D4AE7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BCF49DF-6C23-47FA-B874-78997AACED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E104A8E-704C-42DA-8574-2EC2407618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6E5454F-47F9-444D-9849-034D6E7D0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D85F140-3013-4E76-B472-3478C152A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EC915EC-A861-4B6F-85F2-A769CAF081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6472717-5079-479D-8919-5626C78C8D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C8A4917-2B61-487C-BB11-23728911EA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B6A1495-5549-44C2-B770-C55176125E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6A67C91-1AE6-4A0C-826C-B7F0E28F0E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FD02259-742E-4087-90CD-862344EFA1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3018D9A-2382-455E-8EB9-32403118E9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A8D7FFD-212E-4990-B1E4-E8F0E507E2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5D9BDB7-A3AC-4712-ADB5-3C77213C2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AB50129-F918-4679-9377-BA17A4B835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2A969A5F-5365-44EE-85EF-F08F78E2A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1E98026-A9F6-46C2-8A25-7B2262CFD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6380157-1E93-4CE5-BDA7-BE8FED243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DA692C4-88BF-42D2-A062-981CF54B64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2FA6E9F-8287-42CB-9FFF-1813A589E9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A0720AF-9AFB-43EB-BF04-3394A8B7FB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D09E28E-4C6A-4B9A-8556-D8509AD98D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005F377-1E93-4350-88D6-0B8F6CA4A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A7580CF-42D8-431D-B4DF-C96C6E8BD3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48C482D-97C9-4BEE-9171-7E677C0C03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0794D9F-84F2-4FCD-9346-A64E8586B6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38A5807-D5A2-4CBC-A291-2E1163BEE7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4DF2DF9-DB39-4827-A8D6-CB83BA102A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6080F01-56AC-4B8C-924A-CD5B51DE86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33F70D0-142C-444C-B70B-CEE6AD3EFC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A9468323-75E9-451F-9184-9AF6F30F1D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0958B144-CE15-4483-A4DF-E85F2AB3DC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1008A7B-C460-4570-9121-CBF16D0E60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766393C-3246-4E57-B9BF-A78C4C1CB0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BBCE941-4A5F-473C-99C8-533E5B8583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79AF7F0-5549-4B38-B050-03D5323E18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1E035B4B-4047-4364-A32C-1B389BD65E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B63C363-74E9-43DC-945B-A8C5E24227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E1A3733-135D-48DF-90C7-E595255946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E8E4444-B8B0-4B1D-A76F-B36BC6CFD1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F448BBD-9BC3-41A0-90A5-F48DB71545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4BE2E9A-0F59-407F-BF73-E1AC5CA29D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4B7AE67-8FBD-47D2-8A4A-83F362803B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4860B4D-A945-4181-8A37-C7E91E6A1F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3C45CC5-FEC7-49F5-B2D5-001D194D88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59EFE10-BAB1-4BB6-85AD-F4F45A3041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0B587E6-B460-429B-BC3C-9DD494BE41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364BD60-D43A-449E-A794-1DD9382BD3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8B4B454-C874-4E60-9B42-3CFE9060F7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96F1716-18A7-4129-AC9E-BCA3CFFF16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8A7BA09-46C7-4978-A3CD-DC1C5267C8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02C54B2-A468-47B9-9D9B-17AE779EA2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89613D7-5FCD-4C5A-ACAD-9D5290BF17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F547698-DAB9-4EA6-A794-8C56E898DB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204616E-520B-4680-A132-1C2FDA436E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3D81FB2-BB3A-418F-8937-86B82F7CD4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4729843-CE3A-4402-B73F-B366CD4363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EAE091A-276F-4DC5-B993-F71A05AD5C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C946B67-89EE-430E-B24E-A5926E6B4B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723AA18-C4E0-412D-8472-15031B6C48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C364F4D-23F5-441F-835A-AF901079AA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AAD5714B-DFFA-4F23-8536-D2787425F7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A24FC3B-2440-4909-A4B2-B44A02C3D2B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DA8D31E3-5E28-4AEC-9010-BBDABF6C9A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C044CE7-48AD-48F7-A25F-1B82425975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91C0F34-A5FE-49B1-9F7A-D501D07D3A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2D632BD-4406-46A6-BEBA-E32D5133BC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E55D5BF2-9B85-410C-96BD-7936983BB5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AACEC72-D924-4AEF-8607-0073FA427EC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D509999-EC6A-4D4C-B65E-2F9D8B84807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9EE92CB-F2AF-4E54-956F-2E832E7681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349BFF1-DA07-4E8E-BDF5-26196F3B8E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50A4E96-84F2-4F1F-8309-59C0334B65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A43BF64-8269-4B86-B9A4-3FECAAE37B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A6319A4-C253-4FFA-8A7F-70E8CB38E6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FA391D3-BDC3-4190-A8E6-78F045D4B7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20607A6-0959-401A-9318-3C1CA77A11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1F5AC45-EDD6-4E8A-AA65-5361604D57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5CDB545A-E3F4-4844-8425-4C7B938F62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0DBDB756-28AA-4AAB-ABE5-E7EA771816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8691CBD-4CF9-4E31-A020-EF3CA64110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F0EB5C3-A472-4D68-9777-FBC05A8C7A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4E6BD56-C2A6-4D82-8E6C-C510D9B471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81BAF06-802A-408A-8F88-43FFCC53EE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C119E51-E8E3-4A3D-8833-26CFF4E5A9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BED9D8E-3CA2-487B-A43C-75A4B7CD18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7A28990-AEA0-4594-A87F-B5F9585199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2E795B6-56F0-4332-A885-3ADF03FE37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5F9F78C8-75B7-4D32-B844-08B9A6EB88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1D0F775-A1FB-448F-A8F3-C2CB9E0119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3E2D780-3109-4DB8-849B-136EC5CBE1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B6BCF10-7F93-4229-962E-A0E8406A96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F7FB2DE-6989-48C9-9A9A-5B0EA086BD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30A3E61-B72C-4543-927D-39E40F1B463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F759DD2-45DA-4802-AA51-EF6495639E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60CB5B4-F450-42F1-BF1A-DF171B8100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A2B4F4D-89B7-47C3-9739-7CABEF1FB8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AB0C26D-30F5-419E-8FA5-5A273D3846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61F2BD4-5D70-40D6-9CCA-2326DF504F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2B40522-058A-46BE-967C-13F593EE4E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BD07CF0-964C-4BEF-B7F0-8D1EFC28F9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DDD9778-1BB5-43FF-B879-D6ED699160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E57F284-AFAE-40D3-887F-8840C47D250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07B91C2-F564-4E76-AB64-6350768727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3081D23-6E88-4D71-9E96-5AD24549F5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B860B8A-0E8F-403F-8E2E-997D52795E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6EF8048-F1CD-4BD6-BCED-C3BF953CAB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83CEAD5-31C4-48B2-AF23-EA60354E17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7EE2F19A-F776-4EC7-979C-FC4C60DF6B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F9EAA0B-51B2-4CDA-BC49-B80CC58DF9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4443B59-8FAC-4DE1-93D4-BC6B25130A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CF7A9EC-2E9B-4AD9-9905-ACA52928CF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9FDF046-0919-4F59-81D7-B8863596FC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991D5AF-DD29-480E-A8D7-5796F1F1BD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0DA3909-14A1-4BE3-BB94-5852B8B733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E32CE87-FD26-4413-9252-891CD1BB71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D987397-432F-48FF-AFE5-5E45EAB53A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983B3DB-6494-419B-A7DC-3B65A9331F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C5E664F-AD30-4EC5-98ED-95E55AA89B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B95AFE1-AAC1-4BB0-95F8-7B6AD2A7F0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D9E09E0-AE4B-4AE7-B679-3F8C5C0591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B217804-50A6-469F-A328-2FA5A8BA00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86776BF-C2B5-4918-82E0-FF1269728E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69E5893-2026-4381-AACB-5E68E7EDDD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30A3781-E488-4821-8DE7-ED5B5FBA4C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967A07F-E4E8-4600-AD01-E5ADC38904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56A58C02-7457-43C1-8F84-7DCDC0C71C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496343C-F4D4-47AE-A0C5-67B4A67307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8D82BAC-2379-44ED-A7EF-9106BA3CA4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76123AC-C8DB-42DC-BA4A-93D9B0AC8F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EAEF2EC-63F9-488D-A36E-0582734654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1583B4E5-D4DA-4517-8609-4110B37847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9A99A61-9933-4B9E-87D7-862A7CE754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7B8242D-AEC7-46A3-BE0C-476DE907B7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0DA8E90-F979-4B36-BEE9-A7BC37CEAF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8FCF9A3A-839D-4786-BA99-B8F585A807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3A0B3C97-47CC-4C32-8EE6-AD608B46C0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AC44707-8B10-4BDD-AFE7-39C4145C7B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289B99E-A38C-4810-B3CC-0AD94DCA67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B1F1300-0D73-48E1-BBFA-F9663422A9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086368CE-C72E-4275-8457-78AC97BBAF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FB57D7FD-1062-405E-81F8-C71EF60956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3BA512F-C2FC-4190-8518-FACC121981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ED0F094-AE1B-4292-9ABA-04E1FEFD3F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EAB92CD-9566-4C5A-AF69-391A9C23BA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DF7BBED-78B7-4D72-94C9-F7B0E85B1A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E8B8623-9619-48D9-BB97-095D31BEA3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7334DCE-5147-46C4-A814-E922CCE7AC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3301C20-BE77-4B3C-BDE0-E472D47EAC8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B4CADD5-44BB-4DEA-9C8A-0298B3DEDDA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1371333-CE07-42D3-9B66-1AD6FE7948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34DF519-3A85-4BD6-A552-A964C3EBAF6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F5C2110-1E39-4971-8334-DE395AD274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CDC7D53-20A5-44E9-B42B-B5D466FAFB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A1C744C5-4643-4C09-9930-4D78032B68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0A94AE6-C705-4669-944F-C90688E6D3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3EDD374-9A0B-45CC-BF19-C0CD0C8992B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0A628D7-20DD-4E91-9815-A4555BCF17A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DCFFB54-5026-479C-BF2B-C68A5EA11B8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FCD9AE7-0E45-41C6-8D09-BD6139CE975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D3B996F-3AEC-49B7-A063-E201FAFB49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7C2139D3-8D70-4F3E-94FC-E27AFDB523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184C965E-9F05-433C-AEBE-A1DC182C69B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5FFD2809-28E9-41A6-8157-A31B67AFA1B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58AF2F0-0E66-4D42-9E60-7D71EA4939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570A78-AA14-43E0-A75D-A946B2FA1D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478B111-A7D5-4500-9860-5705E53BF0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BAC113C-3C4D-4ED9-A12E-FBD5CAFE14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2D2A122-9E88-4B07-A30C-4D109B9CE1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61E02E4-4413-4A53-BDB7-FBB7953342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357F959-E7EE-41AF-9BAD-C5EA4B59E0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6543384-C22E-4022-A5D0-5D1638095F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2533350-A012-496A-9BD6-FAE2971A3E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553A9FE7-E3F9-4F43-B7E4-F792C97798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5726C389-9898-455E-8B00-7798D309CD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F165D41-58ED-4E81-9DDB-A50986870E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D1D51DE-C6D6-42A6-A6F2-1D114CD51E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761F95C-0035-4FAD-943A-56325AFB80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B3D5847-0ECC-4E39-9EB1-C688A55F56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6862F87-A39B-4C2A-9A0E-F2528B9E50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FE3469B-87BC-41E4-BD44-E67DFC9278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4D9AB19-410F-4F31-9984-8D996B4955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7413282-0338-4CE4-B2D9-09407E9F8D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552D76BD-08D7-471E-AE3E-EBE3CB485C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D0ABFA1-6EB7-41AE-8579-3980599E0D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8172DC1-63D3-4FAD-AD5F-591090A280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2E70147-1EE6-4553-829A-5A08145D4F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C7CFF20-A067-418C-A82D-9C4816B232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C5B53F4-D886-43DD-8A1D-C72473D79B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E7ADC9F-7999-431A-8379-C1D000E230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14E62F3-CD0E-4E5F-838A-18F4C00582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88FA33E-216B-480D-96A2-EA447FEF93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61EAE1F-2946-409C-B192-15735FDE3B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0B301E7-CB28-425E-82B5-24E0E38E9A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33E9DF9-6C63-4785-A884-6A5D427EA7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202972A-EB7E-44E4-8992-932D5658FF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3D13E46-364C-4D12-9E1F-C61393149E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E16D01F-2DEB-4192-9271-4B15670E9B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F91D580-8D32-4E57-89E2-373F75E17A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14944CE-C3CD-4858-9690-6F4BDBE074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0744CCB4-12B7-4583-9190-3E6C9D58AD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13F7054-4323-4CA4-B110-38BE90993F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C098407-4D5C-4022-AE7B-B35A73D8B5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9ADC57F-5FE0-4E6A-BF58-E7CADEEB83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4D5E990-2108-4D25-9799-41BE1BCA20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4F19444-59DF-4FF6-A03D-AF2F849963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BCB85FF-F6DC-495B-84F1-95B0A5A916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1ADD7EA-280F-4AA4-B18F-9BA8DDD7AD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14886CF-E329-41CE-BDEE-74D10A039AA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85C0C8E-414F-4C4B-A621-BDE80E6DCA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4101A5A2-4908-40CA-BD6F-59CB4074D36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E43BF46-384E-4333-A6C2-075DFA0DE5F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FE9BCD6-D513-4A1F-9C2B-25F7050CC9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43EDFC1-6F77-45B8-AA92-2B2016BF6F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E779236-88CD-45BA-B490-CBD72BBACA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554AE2C-828A-4334-A16E-C42DB1581FC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AA69709-9B3F-430B-953B-98DD8322A1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4F11AAA-8B2B-4CF8-8CBD-A114400BEC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61E4A81-209F-406B-88D2-59C11B6B1F0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6D97240-C61A-41B4-9907-6B69491B70E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340D87A-BE88-481A-9BB0-7578191AA61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ECD9FF4-70EA-4454-89C1-E5F2D515164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B051966B-090C-4878-A062-BF065E8E2F1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369CFFA-26F7-4CA9-AA14-ECB4594C5A6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356E0E0-46D3-4B98-A7BE-2D3A3F10C6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FF96506-6A3A-4CA1-BECC-85C38AC06A7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AC679BE-9FCE-4DDA-A22C-378F08C342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D492222-3403-4E2A-B0E1-0EB0F84C39D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3277A584-53FF-4ABF-BD09-91F820F3EA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8FB9E81-B3AB-4E73-B5E4-610BC0148E6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3E263F9-EF14-4192-A278-85204DBAE0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60955DA-044C-4F3C-ADF4-92454F523FB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7BCC98A-435C-4640-AEE3-BC04E3C30AA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5330E2A-2586-4B8B-B82D-13CCB239B36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3981BB6-CFE9-448C-89FF-137103DDB74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720A854-3D36-4293-BF17-441532C300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D49E8D6-9B95-46E5-9603-E165C7FEF1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F9BC8A60-F33A-4B2F-8192-7DC9437E4F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A360D56-D38F-4DD9-8876-A24FCCC89D9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AE34356-A119-40E9-89B8-483E779A83C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9589F39-CF63-492E-B0D0-2B9A761B8C6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8BE7B29-45C7-41E6-88B8-196CEA4685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140A903-3EC1-492B-A7BF-21373293CD9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7ADC1AB-529A-49B6-8310-EFEFAF7D74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C929562-CC2D-460F-80AD-519EEDD0E97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73461C5-3839-4F32-AC40-593CE32BB9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252D454-9DB6-4B9F-9B09-ABB0929EA2A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BC8E80F-E86A-44BB-A9BE-14EB8854420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44CFE86-6C3A-4C47-95E4-BABF9F3AE89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A490F6B-B64A-438D-9439-5223891B02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B8CA01D-4082-4860-A2C5-4E6B0CFF1A7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9C0829A-988E-4D3F-8242-95D4780B8B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E13C8EFA-8D70-4554-846D-AE0456D5F50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C8E11B1-C143-48FF-9497-0B9C7F7B51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7E1DFD3-12BC-478C-87B5-AF91CB5CA8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CCA580B-9290-460E-AD53-0C4C7ED0D6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5B8B66A-EDA9-424E-BCBE-6994565CA4C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89183AF-8D76-48DA-8B72-420F7ADD7DC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FBE4DE68-7E71-464F-B289-438E62CE9A3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8B7094F-9638-4322-AB16-03A9BA4EF2B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8DE147C-D7FE-431A-84BD-ED7B7675543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6218DEF-8F22-41BB-88DB-0DDAB4DD74E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D7055BB-7FED-4D3F-8D6F-7EACE0CC9A1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48F7BF84-B371-4B76-AF2C-329A284273E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E834FF4-45F7-41BD-8843-2035DE2E74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9769589-55E1-4831-980E-4906075F080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7814373-4008-4DA0-8178-32EA5001205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F1F0BC7-3108-4CB1-A0A2-0B209E0CC81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<sst xmlns="http://schemas.openxmlformats.org/spreadsheetml/2006/main" count="1102" uniqueCount="271">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</sst>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832675</v>
      </c>
    </row>
    <row r="8" spans="1:3" ht="15" customHeight="1" x14ac:dyDescent="0.25">
      <c r="B8" s="7" t="s">
        <v>106</v>
      </c>
      <c r="C8" s="70">
        <v>0.40899999999999997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0.79</v>
      </c>
    </row>
    <row r="12" spans="1:3" ht="15" customHeight="1" x14ac:dyDescent="0.25">
      <c r="B12" s="7" t="s">
        <v>109</v>
      </c>
      <c r="C12" s="70">
        <v>0.28300000000000003</v>
      </c>
    </row>
    <row r="13" spans="1:3" ht="15" customHeight="1" x14ac:dyDescent="0.25">
      <c r="B13" s="7" t="s">
        <v>110</v>
      </c>
      <c r="C13" s="70">
        <v>0.61499999999999999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0.1235</v>
      </c>
    </row>
    <row r="24" spans="1:3" ht="15" customHeight="1" x14ac:dyDescent="0.25">
      <c r="B24" s="20" t="s">
        <v>102</v>
      </c>
      <c r="C24" s="71">
        <v>0.49629999999999996</v>
      </c>
    </row>
    <row r="25" spans="1:3" ht="15" customHeight="1" x14ac:dyDescent="0.25">
      <c r="B25" s="20" t="s">
        <v>103</v>
      </c>
      <c r="C25" s="71">
        <v>0.30649999999999999</v>
      </c>
    </row>
    <row r="26" spans="1:3" ht="15" customHeight="1" x14ac:dyDescent="0.25">
      <c r="B26" s="20" t="s">
        <v>104</v>
      </c>
      <c r="C26" s="71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19.399999999999999</v>
      </c>
    </row>
    <row r="38" spans="1:5" ht="15" customHeight="1" x14ac:dyDescent="0.25">
      <c r="B38" s="16" t="s">
        <v>91</v>
      </c>
      <c r="C38" s="75">
        <v>34.700000000000003</v>
      </c>
      <c r="D38" s="17"/>
      <c r="E38" s="18"/>
    </row>
    <row r="39" spans="1:5" ht="15" customHeight="1" x14ac:dyDescent="0.25">
      <c r="B39" s="16" t="s">
        <v>90</v>
      </c>
      <c r="C39" s="75">
        <v>47.5</v>
      </c>
      <c r="D39" s="17"/>
      <c r="E39" s="17"/>
    </row>
    <row r="40" spans="1:5" ht="15" customHeight="1" x14ac:dyDescent="0.25">
      <c r="B40" s="16" t="s">
        <v>171</v>
      </c>
      <c r="C40" s="75">
        <v>4.42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0.14029999999999998</v>
      </c>
      <c r="D46" s="17"/>
    </row>
    <row r="47" spans="1:5" ht="15.75" customHeight="1" x14ac:dyDescent="0.25">
      <c r="B47" s="16" t="s">
        <v>12</v>
      </c>
      <c r="C47" s="71">
        <v>0.2195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3.4108243457475003</v>
      </c>
      <c r="D51" s="17"/>
    </row>
    <row r="52" spans="1:4" ht="15" customHeight="1" x14ac:dyDescent="0.25">
      <c r="B52" s="16" t="s">
        <v>125</v>
      </c>
      <c r="C52" s="76">
        <v>3.7103158109499996</v>
      </c>
    </row>
    <row r="53" spans="1:4" ht="15.75" customHeight="1" x14ac:dyDescent="0.25">
      <c r="B53" s="16" t="s">
        <v>126</v>
      </c>
      <c r="C53" s="76">
        <v>3.7103158109499996</v>
      </c>
    </row>
    <row r="54" spans="1:4" ht="15.75" customHeight="1" x14ac:dyDescent="0.25">
      <c r="B54" s="16" t="s">
        <v>127</v>
      </c>
      <c r="C54" s="76">
        <v>2.8541811048699897</v>
      </c>
    </row>
    <row r="55" spans="1:4" ht="15.75" customHeight="1" x14ac:dyDescent="0.25">
      <c r="B55" s="16" t="s">
        <v>128</v>
      </c>
      <c r="C55" s="76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0.44548255949053062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41.344716382817474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44.780896952439193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152.8244720010043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0.4123577087743282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1.2247353785876394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1.2247353785876394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1.2247353785876394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1.2247353785876394</v>
      </c>
      <c r="E13" s="86" t="s">
        <v>202</v>
      </c>
    </row>
    <row r="14" spans="1:5" ht="15.75" customHeight="1" x14ac:dyDescent="0.25">
      <c r="A14" s="11" t="s">
        <v>187</v>
      </c>
      <c r="B14" s="85">
        <v>0.42899999999999999</v>
      </c>
      <c r="C14" s="85">
        <v>0.95</v>
      </c>
      <c r="D14" s="86">
        <v>14.305958821559555</v>
      </c>
      <c r="E14" s="86" t="s">
        <v>202</v>
      </c>
    </row>
    <row r="15" spans="1:5" ht="15.75" customHeight="1" x14ac:dyDescent="0.25">
      <c r="A15" s="11" t="s">
        <v>209</v>
      </c>
      <c r="B15" s="85">
        <v>0.42899999999999999</v>
      </c>
      <c r="C15" s="85">
        <v>0.95</v>
      </c>
      <c r="D15" s="86">
        <v>14.305958821559555</v>
      </c>
      <c r="E15" s="86" t="s">
        <v>202</v>
      </c>
    </row>
    <row r="16" spans="1:5" ht="15.75" customHeight="1" x14ac:dyDescent="0.25">
      <c r="A16" s="52" t="s">
        <v>57</v>
      </c>
      <c r="B16" s="85">
        <v>0.249</v>
      </c>
      <c r="C16" s="85">
        <v>0.95</v>
      </c>
      <c r="D16" s="86">
        <v>0.36222875550586459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0.247</v>
      </c>
      <c r="C18" s="85">
        <v>0.95</v>
      </c>
      <c r="D18" s="87">
        <v>3.6018813960183746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3.6018813960183746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3.6018813960183746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3.2891827126957862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24.449881392318655</v>
      </c>
      <c r="E22" s="86" t="s">
        <v>202</v>
      </c>
    </row>
    <row r="23" spans="1:5" ht="15.75" customHeight="1" x14ac:dyDescent="0.25">
      <c r="A23" s="52" t="s">
        <v>34</v>
      </c>
      <c r="B23" s="85">
        <v>0.66099999999999992</v>
      </c>
      <c r="C23" s="85">
        <v>0.95</v>
      </c>
      <c r="D23" s="86">
        <v>4.7315906611949723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20.620038143864832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86">
        <v>20.612030468075279</v>
      </c>
      <c r="E25" s="86" t="s">
        <v>202</v>
      </c>
    </row>
    <row r="26" spans="1:5" ht="15.75" customHeight="1" x14ac:dyDescent="0.25">
      <c r="A26" s="52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4.7731659545355054</v>
      </c>
      <c r="E27" s="86" t="s">
        <v>202</v>
      </c>
    </row>
    <row r="28" spans="1:5" ht="15.75" customHeight="1" x14ac:dyDescent="0.25">
      <c r="A28" s="52" t="s">
        <v>84</v>
      </c>
      <c r="B28" s="85">
        <v>0.28000000000000003</v>
      </c>
      <c r="C28" s="85">
        <v>0.95</v>
      </c>
      <c r="D28" s="86">
        <v>2.149188291466769</v>
      </c>
      <c r="E28" s="86" t="s">
        <v>202</v>
      </c>
    </row>
    <row r="29" spans="1:5" ht="15.75" customHeight="1" x14ac:dyDescent="0.25">
      <c r="A29" s="52" t="s">
        <v>58</v>
      </c>
      <c r="B29" s="85">
        <v>0.247</v>
      </c>
      <c r="C29" s="85">
        <v>0.95</v>
      </c>
      <c r="D29" s="86">
        <v>75.567719353052837</v>
      </c>
      <c r="E29" s="86" t="s">
        <v>202</v>
      </c>
    </row>
    <row r="30" spans="1:5" ht="15.75" customHeight="1" x14ac:dyDescent="0.25">
      <c r="A30" s="52" t="s">
        <v>67</v>
      </c>
      <c r="B30" s="85">
        <v>0.01</v>
      </c>
      <c r="C30" s="85">
        <v>0.95</v>
      </c>
      <c r="D30" s="86">
        <v>1.9462430741336607</v>
      </c>
      <c r="E30" s="86" t="s">
        <v>202</v>
      </c>
    </row>
    <row r="31" spans="1:5" ht="15.75" customHeight="1" x14ac:dyDescent="0.25">
      <c r="A31" s="52" t="s">
        <v>28</v>
      </c>
      <c r="B31" s="85">
        <v>0.41049999999999998</v>
      </c>
      <c r="C31" s="85">
        <v>0.95</v>
      </c>
      <c r="D31" s="86">
        <v>0.73117819572095843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0.628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0.76500000000000001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0.248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7.8E-2</v>
      </c>
      <c r="C37" s="85">
        <v>0.95</v>
      </c>
      <c r="D37" s="86">
        <v>5.9989541244164926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0.75513782986585998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179175.88425</v>
      </c>
      <c r="C2" s="78">
        <v>262065</v>
      </c>
      <c r="D2" s="78">
        <v>404241</v>
      </c>
      <c r="E2" s="78">
        <v>332115</v>
      </c>
      <c r="F2" s="78">
        <v>239177</v>
      </c>
      <c r="G2" s="22">
        <f t="shared" ref="G2:G40" si="0">C2+D2+E2+F2</f>
        <v>1237598</v>
      </c>
      <c r="H2" s="22">
        <f t="shared" ref="H2:H40" si="1">(B2 + stillbirth*B2/(1000-stillbirth))/(1-abortion)</f>
        <v>209106.80499683146</v>
      </c>
      <c r="I2" s="22">
        <f>G2-H2</f>
        <v>1028491.1950031685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181486.8</v>
      </c>
      <c r="C3" s="78">
        <v>271000</v>
      </c>
      <c r="D3" s="78">
        <v>415000</v>
      </c>
      <c r="E3" s="78">
        <v>336000</v>
      </c>
      <c r="F3" s="78">
        <v>249000</v>
      </c>
      <c r="G3" s="22">
        <f t="shared" si="0"/>
        <v>1271000</v>
      </c>
      <c r="H3" s="22">
        <f t="shared" si="1"/>
        <v>211803.7539256567</v>
      </c>
      <c r="I3" s="22">
        <f t="shared" ref="I3:I15" si="3">G3-H3</f>
        <v>1059196.2460743433</v>
      </c>
    </row>
    <row r="4" spans="1:9" ht="15.75" customHeight="1" x14ac:dyDescent="0.25">
      <c r="A4" s="7">
        <f t="shared" si="2"/>
        <v>2019</v>
      </c>
      <c r="B4" s="77">
        <v>183763.48333333331</v>
      </c>
      <c r="C4" s="78">
        <v>282000</v>
      </c>
      <c r="D4" s="78">
        <v>427000</v>
      </c>
      <c r="E4" s="78">
        <v>340000</v>
      </c>
      <c r="F4" s="78">
        <v>258000</v>
      </c>
      <c r="G4" s="22">
        <f t="shared" si="0"/>
        <v>1307000</v>
      </c>
      <c r="H4" s="22">
        <f t="shared" si="1"/>
        <v>214460.75199108064</v>
      </c>
      <c r="I4" s="22">
        <f t="shared" si="3"/>
        <v>1092539.2480089194</v>
      </c>
    </row>
    <row r="5" spans="1:9" ht="15.75" customHeight="1" x14ac:dyDescent="0.25">
      <c r="A5" s="7">
        <f t="shared" si="2"/>
        <v>2020</v>
      </c>
      <c r="B5" s="77">
        <v>186010.39600000001</v>
      </c>
      <c r="C5" s="78">
        <v>292000</v>
      </c>
      <c r="D5" s="78">
        <v>441000</v>
      </c>
      <c r="E5" s="78">
        <v>345000</v>
      </c>
      <c r="F5" s="78">
        <v>266000</v>
      </c>
      <c r="G5" s="22">
        <f t="shared" si="0"/>
        <v>1344000</v>
      </c>
      <c r="H5" s="22">
        <f t="shared" si="1"/>
        <v>217083.00626821327</v>
      </c>
      <c r="I5" s="22">
        <f t="shared" si="3"/>
        <v>1126916.9937317867</v>
      </c>
    </row>
    <row r="6" spans="1:9" ht="15.75" customHeight="1" x14ac:dyDescent="0.25">
      <c r="A6" s="7">
        <f t="shared" si="2"/>
        <v>2021</v>
      </c>
      <c r="B6" s="77">
        <v>189459.15</v>
      </c>
      <c r="C6" s="78">
        <v>304000</v>
      </c>
      <c r="D6" s="78">
        <v>456000</v>
      </c>
      <c r="E6" s="78">
        <v>349000</v>
      </c>
      <c r="F6" s="78">
        <v>275000</v>
      </c>
      <c r="G6" s="22">
        <f t="shared" si="0"/>
        <v>1384000</v>
      </c>
      <c r="H6" s="22">
        <f t="shared" si="1"/>
        <v>221107.86671848356</v>
      </c>
      <c r="I6" s="22">
        <f t="shared" si="3"/>
        <v>1162892.1332815164</v>
      </c>
    </row>
    <row r="7" spans="1:9" ht="15.75" customHeight="1" x14ac:dyDescent="0.25">
      <c r="A7" s="7">
        <f t="shared" si="2"/>
        <v>2022</v>
      </c>
      <c r="B7" s="77">
        <v>192936.12800000003</v>
      </c>
      <c r="C7" s="78">
        <v>315000</v>
      </c>
      <c r="D7" s="78">
        <v>472000</v>
      </c>
      <c r="E7" s="78">
        <v>353000</v>
      </c>
      <c r="F7" s="78">
        <v>283000</v>
      </c>
      <c r="G7" s="22">
        <f t="shared" si="0"/>
        <v>1423000</v>
      </c>
      <c r="H7" s="22">
        <f t="shared" si="1"/>
        <v>225165.6659232573</v>
      </c>
      <c r="I7" s="22">
        <f t="shared" si="3"/>
        <v>1197834.3340767426</v>
      </c>
    </row>
    <row r="8" spans="1:9" ht="15.75" customHeight="1" x14ac:dyDescent="0.25">
      <c r="A8" s="7">
        <f t="shared" si="2"/>
        <v>2023</v>
      </c>
      <c r="B8" s="77">
        <v>196471.24200000006</v>
      </c>
      <c r="C8" s="78">
        <v>327000</v>
      </c>
      <c r="D8" s="78">
        <v>489000</v>
      </c>
      <c r="E8" s="78">
        <v>358000</v>
      </c>
      <c r="F8" s="78">
        <v>290000</v>
      </c>
      <c r="G8" s="22">
        <f t="shared" si="0"/>
        <v>1464000</v>
      </c>
      <c r="H8" s="22">
        <f t="shared" si="1"/>
        <v>229291.31261356839</v>
      </c>
      <c r="I8" s="22">
        <f t="shared" si="3"/>
        <v>1234708.6873864317</v>
      </c>
    </row>
    <row r="9" spans="1:9" ht="15.75" customHeight="1" x14ac:dyDescent="0.25">
      <c r="A9" s="7">
        <f t="shared" si="2"/>
        <v>2024</v>
      </c>
      <c r="B9" s="77">
        <v>199998.14400000003</v>
      </c>
      <c r="C9" s="78">
        <v>339000</v>
      </c>
      <c r="D9" s="78">
        <v>508000</v>
      </c>
      <c r="E9" s="78">
        <v>364000</v>
      </c>
      <c r="F9" s="78">
        <v>297000</v>
      </c>
      <c r="G9" s="22">
        <f t="shared" si="0"/>
        <v>1508000</v>
      </c>
      <c r="H9" s="22">
        <f t="shared" si="1"/>
        <v>233407.3755081034</v>
      </c>
      <c r="I9" s="22">
        <f t="shared" si="3"/>
        <v>1274592.6244918965</v>
      </c>
    </row>
    <row r="10" spans="1:9" ht="15.75" customHeight="1" x14ac:dyDescent="0.25">
      <c r="A10" s="7">
        <f t="shared" si="2"/>
        <v>2025</v>
      </c>
      <c r="B10" s="77">
        <v>203610.065</v>
      </c>
      <c r="C10" s="78">
        <v>350000</v>
      </c>
      <c r="D10" s="78">
        <v>526000</v>
      </c>
      <c r="E10" s="78">
        <v>371000</v>
      </c>
      <c r="F10" s="78">
        <v>303000</v>
      </c>
      <c r="G10" s="22">
        <f t="shared" si="0"/>
        <v>1550000</v>
      </c>
      <c r="H10" s="22">
        <f t="shared" si="1"/>
        <v>237622.65963170308</v>
      </c>
      <c r="I10" s="22">
        <f t="shared" si="3"/>
        <v>1312377.340368297</v>
      </c>
    </row>
    <row r="11" spans="1:9" ht="15.75" customHeight="1" x14ac:dyDescent="0.25">
      <c r="A11" s="7">
        <f t="shared" si="2"/>
        <v>2026</v>
      </c>
      <c r="B11" s="77">
        <v>207801.8</v>
      </c>
      <c r="C11" s="78">
        <v>360000</v>
      </c>
      <c r="D11" s="78">
        <v>547000</v>
      </c>
      <c r="E11" s="78">
        <v>379000</v>
      </c>
      <c r="F11" s="78">
        <v>309000</v>
      </c>
      <c r="G11" s="22">
        <f t="shared" si="0"/>
        <v>1595000</v>
      </c>
      <c r="H11" s="22">
        <f t="shared" si="1"/>
        <v>242514.6143549202</v>
      </c>
      <c r="I11" s="22">
        <f t="shared" si="3"/>
        <v>1352485.3856450799</v>
      </c>
    </row>
    <row r="12" spans="1:9" ht="15.75" customHeight="1" x14ac:dyDescent="0.25">
      <c r="A12" s="7">
        <f t="shared" si="2"/>
        <v>2027</v>
      </c>
      <c r="B12" s="77">
        <v>212067.99299999999</v>
      </c>
      <c r="C12" s="78">
        <v>370000</v>
      </c>
      <c r="D12" s="78">
        <v>568000</v>
      </c>
      <c r="E12" s="78">
        <v>389000</v>
      </c>
      <c r="F12" s="78">
        <v>314000</v>
      </c>
      <c r="G12" s="22">
        <f t="shared" si="0"/>
        <v>1641000</v>
      </c>
      <c r="H12" s="22">
        <f t="shared" si="1"/>
        <v>247493.46511636049</v>
      </c>
      <c r="I12" s="22">
        <f t="shared" si="3"/>
        <v>1393506.5348836395</v>
      </c>
    </row>
    <row r="13" spans="1:9" ht="15.75" customHeight="1" x14ac:dyDescent="0.25">
      <c r="A13" s="7">
        <f t="shared" si="2"/>
        <v>2028</v>
      </c>
      <c r="B13" s="77">
        <v>216406.80800000002</v>
      </c>
      <c r="C13" s="78">
        <v>379000</v>
      </c>
      <c r="D13" s="78">
        <v>590000</v>
      </c>
      <c r="E13" s="78">
        <v>400000</v>
      </c>
      <c r="F13" s="78">
        <v>319000</v>
      </c>
      <c r="G13" s="22">
        <f t="shared" si="0"/>
        <v>1688000</v>
      </c>
      <c r="H13" s="22">
        <f t="shared" si="1"/>
        <v>252557.06921643254</v>
      </c>
      <c r="I13" s="22">
        <f t="shared" si="3"/>
        <v>1435442.9307835675</v>
      </c>
    </row>
    <row r="14" spans="1:9" ht="15.75" customHeight="1" x14ac:dyDescent="0.25">
      <c r="A14" s="7">
        <f t="shared" si="2"/>
        <v>2029</v>
      </c>
      <c r="B14" s="77">
        <v>220785.47800000003</v>
      </c>
      <c r="C14" s="78">
        <v>387000</v>
      </c>
      <c r="D14" s="78">
        <v>611000</v>
      </c>
      <c r="E14" s="78">
        <v>413000</v>
      </c>
      <c r="F14" s="78">
        <v>324000</v>
      </c>
      <c r="G14" s="22">
        <f t="shared" si="0"/>
        <v>1735000</v>
      </c>
      <c r="H14" s="22">
        <f t="shared" si="1"/>
        <v>257667.18600289666</v>
      </c>
      <c r="I14" s="22">
        <f t="shared" si="3"/>
        <v>1477332.8139971034</v>
      </c>
    </row>
    <row r="15" spans="1:9" ht="15.75" customHeight="1" x14ac:dyDescent="0.25">
      <c r="A15" s="7">
        <f t="shared" si="2"/>
        <v>2030</v>
      </c>
      <c r="B15" s="77">
        <v>225264.182</v>
      </c>
      <c r="C15" s="78">
        <v>394000</v>
      </c>
      <c r="D15" s="78">
        <v>633000</v>
      </c>
      <c r="E15" s="78">
        <v>427000</v>
      </c>
      <c r="F15" s="78">
        <v>328000</v>
      </c>
      <c r="G15" s="22">
        <f t="shared" si="0"/>
        <v>1782000</v>
      </c>
      <c r="H15" s="22">
        <f t="shared" si="1"/>
        <v>262894.04723975714</v>
      </c>
      <c r="I15" s="22">
        <f t="shared" si="3"/>
        <v>1519105.9527602429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128.37524785175694</v>
      </c>
      <c r="I17" s="22">
        <f t="shared" si="4"/>
        <v>-128.37524785175694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7.3127974999999998E-2</v>
      </c>
    </row>
    <row r="4" spans="1:8" ht="15.75" customHeight="1" x14ac:dyDescent="0.25">
      <c r="B4" s="24" t="s">
        <v>7</v>
      </c>
      <c r="C4" s="79">
        <v>0.15248329278385633</v>
      </c>
    </row>
    <row r="5" spans="1:8" ht="15.75" customHeight="1" x14ac:dyDescent="0.25">
      <c r="B5" s="24" t="s">
        <v>8</v>
      </c>
      <c r="C5" s="79">
        <v>8.2921794807206892E-2</v>
      </c>
    </row>
    <row r="6" spans="1:8" ht="15.75" customHeight="1" x14ac:dyDescent="0.25">
      <c r="B6" s="24" t="s">
        <v>10</v>
      </c>
      <c r="C6" s="79">
        <v>9.1139341522360695E-2</v>
      </c>
    </row>
    <row r="7" spans="1:8" ht="15.75" customHeight="1" x14ac:dyDescent="0.25">
      <c r="B7" s="24" t="s">
        <v>13</v>
      </c>
      <c r="C7" s="79">
        <v>0.12346587937011283</v>
      </c>
    </row>
    <row r="8" spans="1:8" ht="15.75" customHeight="1" x14ac:dyDescent="0.25">
      <c r="B8" s="24" t="s">
        <v>14</v>
      </c>
      <c r="C8" s="79">
        <v>2.8026025087047506E-3</v>
      </c>
    </row>
    <row r="9" spans="1:8" ht="15.75" customHeight="1" x14ac:dyDescent="0.25">
      <c r="B9" s="24" t="s">
        <v>27</v>
      </c>
      <c r="C9" s="79">
        <v>0.10119834451532923</v>
      </c>
    </row>
    <row r="10" spans="1:8" ht="15.75" customHeight="1" x14ac:dyDescent="0.25">
      <c r="B10" s="24" t="s">
        <v>15</v>
      </c>
      <c r="C10" s="79">
        <v>0.37286076949242919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0.17549129071575501</v>
      </c>
      <c r="D14" s="79">
        <v>0.17549129071575501</v>
      </c>
      <c r="E14" s="79">
        <v>0.129539011760856</v>
      </c>
      <c r="F14" s="79">
        <v>0.129539011760856</v>
      </c>
    </row>
    <row r="15" spans="1:8" ht="15.75" customHeight="1" x14ac:dyDescent="0.25">
      <c r="B15" s="24" t="s">
        <v>16</v>
      </c>
      <c r="C15" s="79">
        <v>0.12035717070754</v>
      </c>
      <c r="D15" s="79">
        <v>0.12035717070754</v>
      </c>
      <c r="E15" s="79">
        <v>8.7552681253861897E-2</v>
      </c>
      <c r="F15" s="79">
        <v>8.7552681253861897E-2</v>
      </c>
    </row>
    <row r="16" spans="1:8" ht="15.75" customHeight="1" x14ac:dyDescent="0.25">
      <c r="B16" s="24" t="s">
        <v>17</v>
      </c>
      <c r="C16" s="79">
        <v>2.6438780025735301E-2</v>
      </c>
      <c r="D16" s="79">
        <v>2.6438780025735301E-2</v>
      </c>
      <c r="E16" s="79">
        <v>2.4476196662801299E-2</v>
      </c>
      <c r="F16" s="79">
        <v>2.4476196662801299E-2</v>
      </c>
    </row>
    <row r="17" spans="1:8" ht="15.75" customHeight="1" x14ac:dyDescent="0.25">
      <c r="B17" s="24" t="s">
        <v>18</v>
      </c>
      <c r="C17" s="79">
        <v>1.5429422066597601E-2</v>
      </c>
      <c r="D17" s="79">
        <v>1.5429422066597601E-2</v>
      </c>
      <c r="E17" s="79">
        <v>3.9799750347683599E-2</v>
      </c>
      <c r="F17" s="79">
        <v>3.9799750347683599E-2</v>
      </c>
    </row>
    <row r="18" spans="1:8" ht="15.75" customHeight="1" x14ac:dyDescent="0.25">
      <c r="B18" s="24" t="s">
        <v>19</v>
      </c>
      <c r="C18" s="79">
        <v>0.11384897549881499</v>
      </c>
      <c r="D18" s="79">
        <v>0.11384897549881499</v>
      </c>
      <c r="E18" s="79">
        <v>0.203251444387609</v>
      </c>
      <c r="F18" s="79">
        <v>0.203251444387609</v>
      </c>
    </row>
    <row r="19" spans="1:8" ht="15.75" customHeight="1" x14ac:dyDescent="0.25">
      <c r="B19" s="24" t="s">
        <v>20</v>
      </c>
      <c r="C19" s="79">
        <v>2.39080559678451E-2</v>
      </c>
      <c r="D19" s="79">
        <v>2.39080559678451E-2</v>
      </c>
      <c r="E19" s="79">
        <v>2.6100935329726099E-2</v>
      </c>
      <c r="F19" s="79">
        <v>2.6100935329726099E-2</v>
      </c>
    </row>
    <row r="20" spans="1:8" ht="15.75" customHeight="1" x14ac:dyDescent="0.25">
      <c r="B20" s="24" t="s">
        <v>21</v>
      </c>
      <c r="C20" s="79">
        <v>0.21359331180843497</v>
      </c>
      <c r="D20" s="79">
        <v>0.21359331180843497</v>
      </c>
      <c r="E20" s="79">
        <v>0.103850534702049</v>
      </c>
      <c r="F20" s="79">
        <v>0.103850534702049</v>
      </c>
    </row>
    <row r="21" spans="1:8" ht="15.75" customHeight="1" x14ac:dyDescent="0.25">
      <c r="B21" s="24" t="s">
        <v>22</v>
      </c>
      <c r="C21" s="79">
        <v>3.1178405395069199E-2</v>
      </c>
      <c r="D21" s="79">
        <v>3.1178405395069199E-2</v>
      </c>
      <c r="E21" s="79">
        <v>0.13678939578633401</v>
      </c>
      <c r="F21" s="79">
        <v>0.13678939578633401</v>
      </c>
    </row>
    <row r="22" spans="1:8" ht="15.75" customHeight="1" x14ac:dyDescent="0.25">
      <c r="B22" s="24" t="s">
        <v>23</v>
      </c>
      <c r="C22" s="79">
        <v>0.27975458781420781</v>
      </c>
      <c r="D22" s="79">
        <v>0.27975458781420781</v>
      </c>
      <c r="E22" s="79">
        <v>0.24864004976907916</v>
      </c>
      <c r="F22" s="79">
        <v>0.24864004976907916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0.1547</v>
      </c>
    </row>
    <row r="29" spans="1:8" ht="15.75" customHeight="1" x14ac:dyDescent="0.25">
      <c r="B29" s="24" t="s">
        <v>41</v>
      </c>
      <c r="C29" s="79">
        <v>0.16579999999999998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8.2799999999999999E-2</v>
      </c>
    </row>
    <row r="34" spans="2:3" ht="15.75" customHeight="1" x14ac:dyDescent="0.25">
      <c r="B34" s="24" t="s">
        <v>46</v>
      </c>
      <c r="C34" s="79">
        <v>0.26779999999776483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0.76757619230086838</v>
      </c>
      <c r="D2" s="80">
        <v>0.76757619230086838</v>
      </c>
      <c r="E2" s="80">
        <v>0.65386797335794977</v>
      </c>
      <c r="F2" s="80">
        <v>0.41361436994940093</v>
      </c>
      <c r="G2" s="80">
        <v>0.45342877388217617</v>
      </c>
    </row>
    <row r="3" spans="1:15" ht="15.75" customHeight="1" x14ac:dyDescent="0.25">
      <c r="A3" s="5"/>
      <c r="B3" s="11" t="s">
        <v>118</v>
      </c>
      <c r="C3" s="80">
        <v>0.15615156355922555</v>
      </c>
      <c r="D3" s="80">
        <v>0.15615156355922555</v>
      </c>
      <c r="E3" s="80">
        <v>0.20095474376211564</v>
      </c>
      <c r="F3" s="80">
        <v>0.32333306077262819</v>
      </c>
      <c r="G3" s="80">
        <v>0.28351865683985289</v>
      </c>
    </row>
    <row r="4" spans="1:15" ht="15.75" customHeight="1" x14ac:dyDescent="0.25">
      <c r="A4" s="5"/>
      <c r="B4" s="11" t="s">
        <v>116</v>
      </c>
      <c r="C4" s="81">
        <v>5.2003802822663127E-2</v>
      </c>
      <c r="D4" s="81">
        <v>5.2003802822663127E-2</v>
      </c>
      <c r="E4" s="81">
        <v>8.9706559869093885E-2</v>
      </c>
      <c r="F4" s="81">
        <v>0.17117918429126608</v>
      </c>
      <c r="G4" s="81">
        <v>0.17117918429126608</v>
      </c>
    </row>
    <row r="5" spans="1:15" ht="15.75" customHeight="1" x14ac:dyDescent="0.25">
      <c r="A5" s="5"/>
      <c r="B5" s="11" t="s">
        <v>119</v>
      </c>
      <c r="C5" s="81">
        <v>2.4268441317242786E-2</v>
      </c>
      <c r="D5" s="81">
        <v>2.4268441317242786E-2</v>
      </c>
      <c r="E5" s="81">
        <v>5.5470723010840654E-2</v>
      </c>
      <c r="F5" s="81">
        <v>9.1873384986704831E-2</v>
      </c>
      <c r="G5" s="81">
        <v>9.1873384986704831E-2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0.707850641646804</v>
      </c>
      <c r="D8" s="80">
        <v>0.707850641646804</v>
      </c>
      <c r="E8" s="80">
        <v>0.68088188217536072</v>
      </c>
      <c r="F8" s="80">
        <v>0.72550481379014997</v>
      </c>
      <c r="G8" s="80">
        <v>0.7971380804716981</v>
      </c>
    </row>
    <row r="9" spans="1:15" ht="15.75" customHeight="1" x14ac:dyDescent="0.25">
      <c r="B9" s="7" t="s">
        <v>121</v>
      </c>
      <c r="C9" s="80">
        <v>0.18226671835319608</v>
      </c>
      <c r="D9" s="80">
        <v>0.18226671835319608</v>
      </c>
      <c r="E9" s="80">
        <v>0.18195155782463929</v>
      </c>
      <c r="F9" s="80">
        <v>0.17558760120985009</v>
      </c>
      <c r="G9" s="80">
        <v>0.1417134365283019</v>
      </c>
    </row>
    <row r="10" spans="1:15" ht="15.75" customHeight="1" x14ac:dyDescent="0.25">
      <c r="B10" s="7" t="s">
        <v>122</v>
      </c>
      <c r="C10" s="81">
        <v>6.0118411999999989E-2</v>
      </c>
      <c r="D10" s="81">
        <v>6.0118411999999989E-2</v>
      </c>
      <c r="E10" s="81">
        <v>0.10690588500000001</v>
      </c>
      <c r="F10" s="81">
        <v>6.9978739999999998E-2</v>
      </c>
      <c r="G10" s="81">
        <v>3.9916503999999992E-2</v>
      </c>
    </row>
    <row r="11" spans="1:15" ht="15.75" customHeight="1" x14ac:dyDescent="0.25">
      <c r="B11" s="7" t="s">
        <v>123</v>
      </c>
      <c r="C11" s="81">
        <v>4.9764228000000001E-2</v>
      </c>
      <c r="D11" s="81">
        <v>4.9764228000000001E-2</v>
      </c>
      <c r="E11" s="81">
        <v>3.0260675000000001E-2</v>
      </c>
      <c r="F11" s="81">
        <v>2.8928845000000002E-2</v>
      </c>
      <c r="G11" s="81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0.79055180075000009</v>
      </c>
      <c r="D14" s="82">
        <v>0.79020438761099998</v>
      </c>
      <c r="E14" s="82">
        <v>0.79020438761099998</v>
      </c>
      <c r="F14" s="82">
        <v>0.561116893728</v>
      </c>
      <c r="G14" s="82">
        <v>0.561116893728</v>
      </c>
      <c r="H14" s="83">
        <v>0.64900000000000002</v>
      </c>
      <c r="I14" s="83">
        <v>0.59369741697416967</v>
      </c>
      <c r="J14" s="83">
        <v>0.55275276752767522</v>
      </c>
      <c r="K14" s="83">
        <v>0.59261992619926185</v>
      </c>
      <c r="L14" s="83">
        <v>0.46722933824099999</v>
      </c>
      <c r="M14" s="83">
        <v>0.36502542464050003</v>
      </c>
      <c r="N14" s="83">
        <v>0.38624219795549997</v>
      </c>
      <c r="O14" s="83">
        <v>0.42462426770400002</v>
      </c>
    </row>
    <row r="15" spans="1:15" ht="15.75" customHeight="1" x14ac:dyDescent="0.25">
      <c r="B15" s="16" t="s">
        <v>68</v>
      </c>
      <c r="C15" s="80">
        <f>iron_deficiency_anaemia*C14</f>
        <v>0.35217703960795804</v>
      </c>
      <c r="D15" s="80">
        <f t="shared" ref="D15:O15" si="0">iron_deficiency_anaemia*D14</f>
        <v>0.35202227311359563</v>
      </c>
      <c r="E15" s="80">
        <f t="shared" si="0"/>
        <v>0.35202227311359563</v>
      </c>
      <c r="F15" s="80">
        <f t="shared" si="0"/>
        <v>0.24996778999132552</v>
      </c>
      <c r="G15" s="80">
        <f t="shared" si="0"/>
        <v>0.24996778999132552</v>
      </c>
      <c r="H15" s="80">
        <f t="shared" si="0"/>
        <v>0.28911818110935439</v>
      </c>
      <c r="I15" s="80">
        <f t="shared" si="0"/>
        <v>0.26448184487656989</v>
      </c>
      <c r="J15" s="80">
        <f t="shared" si="0"/>
        <v>0.24624171764370301</v>
      </c>
      <c r="K15" s="80">
        <f t="shared" si="0"/>
        <v>0.26400184152833656</v>
      </c>
      <c r="L15" s="80">
        <f t="shared" si="0"/>
        <v>0.20814252146866752</v>
      </c>
      <c r="M15" s="80">
        <f t="shared" si="0"/>
        <v>0.16261246044796776</v>
      </c>
      <c r="N15" s="80">
        <f t="shared" si="0"/>
        <v>0.17206416292846433</v>
      </c>
      <c r="O15" s="80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0.43200000000000005</v>
      </c>
      <c r="D3" s="81">
        <v>0.34399999999999997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0.315</v>
      </c>
      <c r="D4" s="81">
        <v>0.315</v>
      </c>
      <c r="E4" s="81">
        <v>0.51700000000000002</v>
      </c>
      <c r="F4" s="81">
        <v>0.85300000000000009</v>
      </c>
      <c r="G4" s="81">
        <v>0</v>
      </c>
    </row>
    <row r="5" spans="1:7" x14ac:dyDescent="0.25">
      <c r="B5" s="43" t="s">
        <v>169</v>
      </c>
      <c r="C5" s="80">
        <f>1-SUM(C2:C4)</f>
        <v>5.0999999999999934E-2</v>
      </c>
      <c r="D5" s="80">
        <f>1-SUM(D2:D4)</f>
        <v>0.13900000000000001</v>
      </c>
      <c r="E5" s="80">
        <f>1-SUM(E2:E4)</f>
        <v>0.48299999999999998</v>
      </c>
      <c r="F5" s="80">
        <f>1-SUM(F2:F4)</f>
        <v>0.14699999999999991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0.21215000000000001</v>
      </c>
      <c r="D2" s="144">
        <v>0.20614999999999997</v>
      </c>
      <c r="E2" s="144">
        <v>0.20027</v>
      </c>
      <c r="F2" s="144">
        <v>0.19447</v>
      </c>
      <c r="G2" s="144">
        <v>0.18872</v>
      </c>
      <c r="H2" s="144">
        <v>0.1837</v>
      </c>
      <c r="I2" s="144">
        <v>0.17879</v>
      </c>
      <c r="J2" s="144">
        <v>0.17396999999999999</v>
      </c>
      <c r="K2" s="144">
        <v>0.16929</v>
      </c>
      <c r="L2" s="144">
        <v>0.16471</v>
      </c>
      <c r="M2" s="144">
        <v>0.16024999999999998</v>
      </c>
      <c r="N2" s="144">
        <v>0.15592</v>
      </c>
      <c r="O2" s="144">
        <v>0.15170999999999998</v>
      </c>
      <c r="P2" s="144">
        <v>0.14763000000000001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8.4680000000000005E-2</v>
      </c>
      <c r="D4" s="144">
        <v>8.6300000000000002E-2</v>
      </c>
      <c r="E4" s="144">
        <v>8.8000000000000009E-2</v>
      </c>
      <c r="F4" s="144">
        <v>8.9789999999999995E-2</v>
      </c>
      <c r="G4" s="144">
        <v>9.1730000000000006E-2</v>
      </c>
      <c r="H4" s="144">
        <v>9.3200000000000005E-2</v>
      </c>
      <c r="I4" s="144">
        <v>9.4719999999999999E-2</v>
      </c>
      <c r="J4" s="144">
        <v>9.6290000000000001E-2</v>
      </c>
      <c r="K4" s="144">
        <v>9.7880000000000009E-2</v>
      </c>
      <c r="L4" s="144">
        <v>9.9529999999999993E-2</v>
      </c>
      <c r="M4" s="144">
        <v>0.10121000000000001</v>
      </c>
      <c r="N4" s="144">
        <v>0.10294</v>
      </c>
      <c r="O4" s="144">
        <v>0.10468</v>
      </c>
      <c r="P4" s="144">
        <v>0.10646000000000001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0.27038126605735224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0.26265271274379615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0.17940302563123886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0.7410000000000001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55.182000000000002</v>
      </c>
      <c r="D13" s="143">
        <v>53.017000000000003</v>
      </c>
      <c r="E13" s="143">
        <v>50.976999999999997</v>
      </c>
      <c r="F13" s="143">
        <v>49.103999999999999</v>
      </c>
      <c r="G13" s="143">
        <v>47.301000000000002</v>
      </c>
      <c r="H13" s="143">
        <v>45.622999999999998</v>
      </c>
      <c r="I13" s="143">
        <v>44.101999999999997</v>
      </c>
      <c r="J13" s="143">
        <v>42.713999999999999</v>
      </c>
      <c r="K13" s="143">
        <v>41.436</v>
      </c>
      <c r="L13" s="143">
        <v>40.215000000000003</v>
      </c>
      <c r="M13" s="143">
        <v>39.302</v>
      </c>
      <c r="N13" s="143">
        <v>38.006999999999998</v>
      </c>
      <c r="O13" s="143">
        <v>37.121000000000002</v>
      </c>
      <c r="P13" s="143">
        <v>36.212000000000003</v>
      </c>
    </row>
    <row r="14" spans="1:16" x14ac:dyDescent="0.25">
      <c r="B14" s="16" t="s">
        <v>170</v>
      </c>
      <c r="C14" s="143">
        <f>maternal_mortality</f>
        <v>4.42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0.40899999999999997</v>
      </c>
      <c r="E2" s="92">
        <f>food_insecure</f>
        <v>0.40899999999999997</v>
      </c>
      <c r="F2" s="92">
        <f>food_insecure</f>
        <v>0.40899999999999997</v>
      </c>
      <c r="G2" s="92">
        <f>food_insecure</f>
        <v>0.40899999999999997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0.40899999999999997</v>
      </c>
      <c r="F5" s="92">
        <f>food_insecure</f>
        <v>0.40899999999999997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0.13118555175951924</v>
      </c>
      <c r="D7" s="92">
        <f>diarrhoea_1_5mo/26</f>
        <v>0.14270445426730768</v>
      </c>
      <c r="E7" s="92">
        <f>diarrhoea_6_11mo/26</f>
        <v>0.14270445426730768</v>
      </c>
      <c r="F7" s="92">
        <f>diarrhoea_12_23mo/26</f>
        <v>0.10977619634115345</v>
      </c>
      <c r="G7" s="92">
        <f>diarrhoea_24_59mo/26</f>
        <v>0.10977619634115345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0.40899999999999997</v>
      </c>
      <c r="F8" s="92">
        <f>food_insecure</f>
        <v>0.40899999999999997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0.28300000000000003</v>
      </c>
      <c r="E9" s="92">
        <f>IF(ISBLANK(comm_deliv), frac_children_health_facility,1)</f>
        <v>0.28300000000000003</v>
      </c>
      <c r="F9" s="92">
        <f>IF(ISBLANK(comm_deliv), frac_children_health_facility,1)</f>
        <v>0.28300000000000003</v>
      </c>
      <c r="G9" s="92">
        <f>IF(ISBLANK(comm_deliv), frac_children_health_facility,1)</f>
        <v>0.28300000000000003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0.13118555175951924</v>
      </c>
      <c r="D11" s="92">
        <f>diarrhoea_1_5mo/26</f>
        <v>0.14270445426730768</v>
      </c>
      <c r="E11" s="92">
        <f>diarrhoea_6_11mo/26</f>
        <v>0.14270445426730768</v>
      </c>
      <c r="F11" s="92">
        <f>diarrhoea_12_23mo/26</f>
        <v>0.10977619634115345</v>
      </c>
      <c r="G11" s="92">
        <f>diarrhoea_24_59mo/26</f>
        <v>0.10977619634115345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0.40899999999999997</v>
      </c>
      <c r="I14" s="92">
        <f>food_insecure</f>
        <v>0.40899999999999997</v>
      </c>
      <c r="J14" s="92">
        <f>food_insecure</f>
        <v>0.40899999999999997</v>
      </c>
      <c r="K14" s="92">
        <f>food_insecure</f>
        <v>0.40899999999999997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0.79</v>
      </c>
      <c r="I17" s="92">
        <f>frac_PW_health_facility</f>
        <v>0.79</v>
      </c>
      <c r="J17" s="92">
        <f>frac_PW_health_facility</f>
        <v>0.79</v>
      </c>
      <c r="K17" s="92">
        <f>frac_PW_health_facility</f>
        <v>0.79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0.61499999999999999</v>
      </c>
      <c r="M23" s="92">
        <f>famplan_unmet_need</f>
        <v>0.61499999999999999</v>
      </c>
      <c r="N23" s="92">
        <f>famplan_unmet_need</f>
        <v>0.61499999999999999</v>
      </c>
      <c r="O23" s="92">
        <f>famplan_unmet_need</f>
        <v>0.61499999999999999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0.38813073423238792</v>
      </c>
      <c r="M24" s="92">
        <f>(1-food_insecure)*(0.49)+food_insecure*(0.7)</f>
        <v>0.5758899999999999</v>
      </c>
      <c r="N24" s="92">
        <f>(1-food_insecure)*(0.49)+food_insecure*(0.7)</f>
        <v>0.5758899999999999</v>
      </c>
      <c r="O24" s="92">
        <f>(1-food_insecure)*(0.49)+food_insecure*(0.7)</f>
        <v>0.5758899999999999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0.16634174324245199</v>
      </c>
      <c r="M25" s="92">
        <f>(1-food_insecure)*(0.21)+food_insecure*(0.3)</f>
        <v>0.24680999999999997</v>
      </c>
      <c r="N25" s="92">
        <f>(1-food_insecure)*(0.21)+food_insecure*(0.3)</f>
        <v>0.24680999999999997</v>
      </c>
      <c r="O25" s="92">
        <f>(1-food_insecure)*(0.21)+food_insecure*(0.3)</f>
        <v>0.24680999999999997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0.11949431172515998</v>
      </c>
      <c r="M26" s="92">
        <f>(1-food_insecure)*(0.3)</f>
        <v>0.17729999999999999</v>
      </c>
      <c r="N26" s="92">
        <f>(1-food_insecure)*(0.3)</f>
        <v>0.17729999999999999</v>
      </c>
      <c r="O26" s="92">
        <f>(1-food_insecure)*(0.3)</f>
        <v>0.17729999999999999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2020-03-24T06:48:52Z</dcterms:modified>
</cp:coreProperties>
</file>