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2E69BBF-DB88-4496-B650-E4AF5F5C449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20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6" i="51"/>
  <c r="I15" i="2"/>
  <c r="I13" i="2"/>
  <c r="I11" i="2"/>
  <c r="I9" i="2"/>
  <c r="I8" i="2"/>
  <c r="I7" i="2"/>
  <c r="I5" i="2"/>
  <c r="I4" i="2"/>
  <c r="I3" i="2"/>
  <c r="I2" i="2"/>
  <c r="A36" i="2"/>
  <c r="A18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7692EB5-9CE6-4C28-A3C5-4CF1C9C41E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E703CCF-3C7C-44CA-9554-AAE9BB70C47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9940B56-2920-49A9-AA31-86A3908BBAF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C04F156-D161-48CD-B0B8-2FE40AD7D8E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F36AFFB-E6E8-437F-AA55-669F657B8F8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66DA8F6-3654-401F-8FE1-77ADAB4C3FC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7D31EFE6-3D44-4EC4-9857-EE23E25D606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09B7567-1A34-46BA-AA67-107D7E7C040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47FA63A-6E8C-4254-8FEF-F3425ECBEF4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0633371-9DCF-4BA8-86E6-D8D4B50EF5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DEDF2FB-80FF-4F4D-85D1-766463697F5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B88B4DA-7893-42A1-B216-89C9C544EA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E712C20-9F8D-4CE2-973A-235057A2C6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8FF79AF-2609-43EF-87C3-E78619BBC1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3B1619A-CCD2-457F-A934-36168384E6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82D6D76-8529-49DE-9BD3-141F21E952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6A87AB8-5FE4-4C7B-8C0E-1C05EB7F5E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6FD27EC-E180-457B-92CC-EC3F4FF609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FD8CCDE-03CC-4B09-BC6A-F2413BFEF2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92A32EB-E402-420B-8EC5-7AE556A2FE1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C2B65DB-C55A-4E61-9B3F-20B16D1D3BF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3ECC5F6-5571-41B0-A7EF-0DD73ACE8D2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06A0939-60ED-4838-90F3-2EA790B8AED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015BE1F-C4A9-4A70-8D9B-044F8A8A86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0CAEDAD-48D8-4769-8D5C-4C3AACE508B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B939B5F-D1FB-4302-8AFE-E91D3D1415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2685A9E-9F68-401B-BAB8-F6483ADC96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E3CCBD1-0093-45A4-A1D6-2203955653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3462E5A-482D-43F7-B0A1-B78AFDEF26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C7C6361-5F1B-42F7-A356-17AFDDBA8D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AB893D4-0171-43BC-BCB3-6473F6ACEA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6ECFBDE-7C31-4B3C-A56C-2D203E1683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AFAF28B-4F32-402D-8E28-860B58D95A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B7FBF31-927E-40FA-9227-994EB715BE0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F6D2777-CA0C-49EB-8FEB-143EE6A98E7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8B96A19-B258-49CD-8FC3-F01870000A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DCD48A1-4F02-4BE3-AC80-33AB6E89AA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CD5573A-1D95-4EF0-A1B3-1BFE77A007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61953AD-EBBE-44C7-B05C-918A90322E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9086EBC-42F8-45ED-86C0-0ED8EA068A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B4D3FAB-51A3-4F12-9394-9CA1A77911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CBB2AE9-90AE-46AA-9594-24131A5A1B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F4372F6-677D-442F-A3DE-4A67FEE720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F19CEFFF-AC60-4C3F-920B-64A611E8E6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B020940-BC95-45DA-9C6A-D75C7FF9CA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B997B2A-D5DF-49B2-AC4E-740B80194A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37428524-A4DD-4C29-A2D8-6673687B99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5D17389-9C72-4085-8B78-6CC321F9B0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534A2F4-DA9E-4179-AC5A-67579EA640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7E41DDF3-9EC7-4767-A9EE-0A3C2DA44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E256DDD-3DAF-4DD5-9428-3C6D87C0D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AA5D210-8B50-4A53-85F5-901947A498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0F6486D-E7CC-4470-81E4-B090F92639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8B5A893-7C64-49B4-AF33-A93238FEB5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0BDBEEB-9419-4ADA-9745-FA0A8E2A29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6F76E57-3B52-4860-93BA-912BAEB4F9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267274A-E2E6-40A3-826A-1F2544F3C0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7867352-F523-41A7-9733-199BEAFD5F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F8421B2-D53B-4E3D-BE6C-FF8186A83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390169C-9535-477A-992A-89BFE618A6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3535D62E-5094-4532-9377-6E5559987D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42D1CBA-CE77-49FF-98F0-29D47F6B0D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B0F31EE-4A6E-4994-9ADD-BA049F8BB2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391646A-BB62-44BB-8C12-2337B072D8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6E48CB4-C55D-438C-B7AB-B6A8BCA684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032F99E-8028-496A-A38E-968C3B776B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AF19A89-362B-4D54-81FB-B84E295D34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3076221-A890-48F1-AEC2-B4ADD41103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EC69D4E-ACD1-490F-846B-28A199EE4D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377BCE1-ADEC-403D-869D-6B1853F9BA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49B93BF-B87C-4D69-9683-38F47B45EA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3D59864-E41C-44AE-8F7E-D5D854D79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F030986-0EA9-4D5F-BD91-6E3BCC0BD9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36EC74A-E074-41FA-99B4-4E56C572D2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A276391-1CAB-4DEA-9ABC-51BFF0C053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A0B4DA6-90CC-43B3-A348-69FB6938B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FDBED45E-43F2-4937-8F38-E58D3D710F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FB0928F-D051-4CD8-8A61-6798825DCB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D975BBB-151E-4C58-90D0-935A0383C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86D546A-E1C0-4C8D-B5B8-D314295994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AFE0E1E-2B72-4840-AC1A-B3B868BA41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E93BC17-95C3-4300-B34C-4F1546FA7D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6DEB13B-D4C3-443E-A1A2-3AB267F563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F6312FD-D6EF-4612-AA79-D3CE8736DA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EF62455-CAE0-4365-BF32-06E5CAE84E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6B28D08-0334-41F0-9015-A5584E9E2D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C0A5A84-4FDC-4232-B38D-EF94BF09D2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A002FEB-C681-4277-96B1-DB08799064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717D008-B93C-4E20-915B-C0EF3C37D0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ED93962-C8AE-4441-AA49-30A0AC7A53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8FA6750-6A0A-4776-93E3-6119ECB312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23E7CF6-1E90-4A0D-A2EA-965EDB3D34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B8078F0-DFA4-4132-B00E-928C1D667C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6EAF84F-C4B3-4D91-8E3A-039F44DCFE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FD4524C-10C0-4EAD-8EA5-2BDFE7AE18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1ED429F-1963-46A3-8D76-315700DE6D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78F7C2C-6D4F-4FA6-81DA-C5526A66C0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1444840-43DF-4AAD-9745-C92B929E8A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930EE6E-2F22-407D-8769-0662787F42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76614C3A-C208-4DF7-BA05-313A3844E9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D175973-3B34-436D-B81A-8062EE0B28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E0F3B55-D797-4CD7-982F-B157F1C166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F28A054E-6CF3-4E8B-A046-91B1842B0C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9E61CA5-F077-468A-90B8-7E60D70775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E8E6BEE-CAF8-431C-9DED-3723371EE6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A06AC2C-A477-499B-90AA-966CAF39E0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AF4B332-3291-4AAC-8455-0B685BB0B5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8EE6283-DD67-4752-8687-F68717ED5F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60ED469-ACB6-4845-A37C-F48BD4F876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7F95EA1-A897-4D5B-9926-C1ECCF6922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E50699A-3FEA-4F97-96A4-5CE23569E5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9432D33-E133-4394-8658-A485BA55C7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740558C-502B-4A4B-9585-525F76E3E7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E3E3300-5F8F-41E8-8DFB-C91734BB6A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B667A26-98F9-4DC1-A138-2DEC33243B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9803AE7-3EDA-4F4A-A583-C5D2E311BA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B11B3FC-3153-46E2-9F3B-C2AEEAC8BC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9B5C559-1987-4ECD-88BB-AB243440C5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226D1413-4EAF-4F01-838A-21E068C0A8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CE056D5-08C8-489E-9B51-BEEE95BAEE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B62F733-3138-4DA1-B155-8A336544E8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AFFE10F-5CAF-4970-9A25-8AB687A3AA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A6580B2-4EEB-4CA2-9581-3E90BB861D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E25A6DA-49C7-4B68-9A83-C07C521E26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6B516DE-41CB-4F2E-872D-53263D7477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03F9789-DFBA-4A83-9F85-DAC0AFB139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69725FA-9F6A-4288-8325-21BD6FE88B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27205B8-3BBE-47AE-88A2-D2CD70BB1D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2CF70756-A6ED-4C52-BE91-DD8EE18E27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0C5E418-9248-47CC-8751-45D69B6C2D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D6DC5377-A169-4D49-A1E4-990EFAABB4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5C3C8E7A-5336-4EEB-AE55-20B06A1204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3BA1854-C0B1-48FB-9759-BA8066073F1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535EA0E-6E29-4719-B679-F75919F593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CEB38E2-0722-45DC-BFF8-513710C3F3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68D8A09-9005-43AE-A50A-0C61D3B5C8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540C230-33F0-46F6-9341-BE6CC1581F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0DC72F1-B8D2-498C-8B57-0D5F06E531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AF24DAF-3850-4284-B154-F11508E11E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3850AF9-3FA7-47EE-A819-B0739469B7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F3FA0D0-C237-4A60-9AFD-35633C4B9A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B187160-9067-4F4A-BE41-8569439830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456AD464-974B-4022-A3D1-E2C9DC0DC95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52D1B841-9E51-4CE0-87F9-96508A5F0A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7A6269A-F1C1-4B19-9A41-A849C75327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201E4C90-883D-4EF0-996B-27E9917368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3312954-09F0-4367-AC46-7D1A3BF000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59BC258-454E-4BFC-96C5-97DE102799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D205537-C145-4D80-9EEF-976ECDBF4B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3EE7313-29EB-474A-B33C-251A39F4AC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AC7C49D-1B3B-42AC-9D54-E1DFFEB7BB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1772A49-9EA2-4CE1-80E4-0D1B722909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398B1FE-88CF-4DBA-B10E-204309F204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BC6F303-24CE-455C-AE39-7140D9ACFB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F91F48A-8DA4-48E3-9CBF-87CC9869EB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31222E0-7C4A-4895-BC8D-ED05C538FD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6E4D777-673B-49E9-ABA8-859D064B8F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841C6B2-DB13-4C87-B5B5-4A0520B19AB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E544744-F689-4E97-B4A5-004268D210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1AA38C2-F691-418D-BCB2-FBC772E718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E404B66E-ED2A-4DBD-93D6-15982947AA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FCCAFD7-1E5A-4A1B-A21C-451E628DA6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6F6EE0F-95E1-40BC-BF7E-1C0ADBADA6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2E2EA21-59BB-4CAB-B2AB-982A90CE97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EECF195-325C-4239-BCC2-5180E18C72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EFBBF2C-CE23-43E2-9328-F0CD686787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CFB5A51-E964-4484-90A8-19130F964F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ED1BCFE-0EA3-4740-B34E-6DE842C2C0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F6308C8-84F2-4846-93A5-40D3767CE6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18D0D64-58B6-47E8-B50E-9B61EF9F85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2D13F90-D4E5-443F-8165-D89EC74044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02D5863-9BC0-40EF-B021-64F7DAF9FF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80E372C-3145-4F7B-874A-29D57BB73D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A0E30E0-34A8-43C8-A247-D998482A52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B614579-FEE2-4BFA-ACD9-8BE4F4406D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9632FEC-DEB0-48C0-853E-1BD467DBFF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1E73998-5ED3-494C-8A4B-7013E72B8A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D5350F5-72B1-4A6E-8F24-B9A0CEFF2B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F47DC53-338C-42EC-9A88-5FFD2E040BC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8D7C92A5-62D9-4FA4-AF81-AAEA0A46C7B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4B9B83DE-851A-444B-AAEF-D31AE2AA21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9C08873A-B9A2-455B-8ABC-A3E3BBAEA57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24D2D6C8-2477-4019-9B73-0851FD38F74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E8120954-CCE7-44F9-A992-18880A91B6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5FBBB1F-D08E-428A-8A7A-2282D0847B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D93B1ED-97B7-4D31-A711-F5E4831B29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A200C19-E9B4-4E50-9A01-3F84E5CB41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C237904-242A-4D1B-9CB9-F8D260EE83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9F93CB7-FA7C-42D0-A061-8CA084C939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B521103-1955-44E8-BFD2-10CFD258CC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C77197A-84DE-45C0-B85C-3714D41909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37BD559E-D571-4C23-9375-C8B11932E9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7E45F84-92A3-4DEA-BA18-DCB24AD5F2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FA7D149-1D19-4E89-A6BA-C73F60FBC9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F4D8CA3-514D-40A9-BA97-7C562EE7DA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7D3EA360-BB23-4524-B983-03E5C40518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2AAAC57-0443-4569-8DED-44B2C14910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A6551D0-3381-4E96-A97C-5FE37BF66F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C07FEEF-3F41-4774-B4BE-41F5AD0B17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B77FF37-761C-4D7A-8D23-1526DB1C19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E7EA478-ADC9-434D-B082-668F3F66BA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A12AB7E-FF22-4381-B1A9-B95D516EE2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7AAB404-5527-46CC-BE69-02703829AC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23EBAC9-06D8-4308-AD9C-F767C5470E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7C82AD6-2C66-42DC-B374-D18543EEF9B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0550B00-8586-4CED-8F22-62C3C7F90B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EC947A7-9F88-41CD-B9A7-C24C8AF2DA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29B8B89-5ECE-4DC1-AD82-61B09821DD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CDB37D05-CF43-40ED-872A-F1E542BEF1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5BC17C6-CAB5-4D6D-A44E-07862C9610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9C8E3EB-C0E7-4392-BF1B-CEA0362941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80939D4-DC91-4662-83A0-BE97BA23555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4EE9CFC-8AFA-4361-BC93-9E0F6DAF4BC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593BB24-7A26-42F3-90EA-D41420CB9AB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16737E2-6E0D-47B4-9E0C-20DF602077E3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3BFF898-A907-4E3A-BDCE-5413319D91A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A700BCAE-3C27-48EB-A202-65662F519B5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CE98CB60-176F-4252-8247-1446D419049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340DF507-7CEF-45B6-8EDE-899EAA6D3DE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D475986-6ABE-4806-BC28-2F019791C1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B56D0A1-20DC-477A-A83C-B6B52809D4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2FBEFB7-E03D-4A8A-B7E4-9C081BEE92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ACC5702-C17E-40DB-96A6-1BADCB80AD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3DE60BE2-FE82-4B66-A577-F9FC5F77EF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6F5199A-9091-4917-8D10-CF7C96D74B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080FB33-5A14-4A1F-B5C5-29F8F6B98C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5FE591E-E87E-4528-85FF-CE2D84F4E0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FAE244C-9403-4F09-BE0A-632E91C4E9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BC686F9-E38D-4013-88E0-78F4334F40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888287E-2578-4AD5-9321-FA653B40E5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EFB7F84-7D5A-498D-9ED4-08FEFE6A11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0E0E7A76-37CE-4918-AC84-8B252B3026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C152320-55B7-4F57-B9BA-30B8DE80A0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FBAB155-F498-4B8F-BAE8-91D6D68155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A755B66-F740-4A36-B56B-7566EDB943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BCC49912-E49B-4155-9CBF-7394B49997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F016FC8-F0F2-4977-8FAF-325AAAD9DF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A21F04F-C617-493E-A934-791FA85C1A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BD3E38D-52CC-4E27-BE9E-FD2E9A4BB9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44D445A-E94B-4990-B20D-20DA057DEC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44BA73B-B093-4991-9B55-AD41DF1216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2608EB0-DDDD-4847-B9AC-35EE3AE753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8147760-0825-4C08-8D3F-02C9B11013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8E257A1-EC7E-4004-A145-8F54CFFB86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39FA9A7-898C-46B0-B986-72050430CD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7DBF9C6-0385-469A-BB09-309BEBB6B7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39FB5E7-08E5-4C0D-9FA6-99EF9FA318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5972259-10E0-49DF-B2DF-E3C9225BE4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75523F6-71A4-41B6-A5E4-318BA8598D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BBF87A8-E9A9-4B3C-8EAE-28C4D2270A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AF7FAAC-2D12-42FA-80CA-3B515CAA7D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D87DE5C-84DC-425D-B9A9-C5A915913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3AE4239-196B-4B69-91EF-33887CA632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203B0AE-13F2-4E38-A1CF-BEDB5AFD16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C89CE02-2FDF-4590-934F-8C025EAA2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E2EC219-4C58-4CB1-9BE6-C54EB3573F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6AD8D22D-C9B5-4EA5-AC48-A2EFA5F5C5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6007FB7-D4A4-4D53-B70A-A9C268BCA2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A17FD46-D6C1-41A5-A4E0-0F4FF9A56A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808BCFFF-0440-4B53-B8D5-EC4E158C9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F6049F4-4F7D-441E-B6E5-1F912DE08B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20CE211-0445-4551-B4C0-5745AEBCEC0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3F96CB1-9C17-49C5-B73A-C2462C4F47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EF96FBD-2D54-42AE-A4E2-C9B52519420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C6AAB32-FDB7-424C-9F6D-11E25AE1FA4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F835566-85D9-4FB2-AD20-891E49122D0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643C516-E706-4F7C-9167-996EB62FE75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AB04A5F-4DE0-467F-A1F8-F522E2D160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F4C1435-6870-4107-9BF4-60EDB136D7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0BA4CF7-9A11-4BDD-A0C1-A147C6C7D7C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205310C-0240-4F5F-8FE1-570AB8389E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B179967-1301-408E-B615-1AB9E84EA41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B6D6F6F-1853-4958-9136-376D47E944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31CA07A2-DA47-4C4F-88C8-74E208A98A2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486666B-4D18-49C0-8F1E-6686DC352B9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0C8CD62-333E-4B94-BB5F-3AC51539B6E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C1C1C50-64F4-4801-9C74-BB0E6F370CA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58E0974-79FB-471B-91E5-859BF26C85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8152D1F-E624-4886-A4E5-8A4F69BD87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8EE0339-E894-40D0-8FE9-43922AEA19C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7AA8BB8-98CB-4FDA-A5B4-DA387D2DA6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F6A09E0-AF03-44A0-A712-5AF532F88A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9C536A4-84FF-44CA-B40A-BBFC6316FF0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5E4E139-16F5-47EF-917F-208D343258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5405D50-0C10-4BA1-B8F0-A7ED91541B2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E3AAB6A-61FD-4AE6-9C55-6FFE938E87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CC9D33E-BA0C-4D40-B8C4-FE7D812ABB1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F19DE3EA-95D5-4C40-8790-55417BAEF1B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051E70E-E983-48DE-B37F-CCC8BFA5C76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ABEBCF0-077D-46F2-9DDE-F77EE96D5B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A9C4609-4DA5-4111-B921-6577C20F64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93AAD9A-8E6E-45D2-9A13-4C22432F79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18C3201-94D6-4974-9B8F-25BCDDB4363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9B696207-095B-4EC6-A4B4-0E9E298DCD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0EB93DE-BA4C-4C09-863D-44A0E68CA74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6D0A6F8-72CA-43FF-A0DF-375444C0596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35F554D-5B58-49BE-86D3-2F81FFF22E3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05F8472-1BB1-4E9A-8221-AF7BA7E908C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24936EA-E37D-46BB-B249-16AD722BF4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6E850E8-27F7-46E6-AAC7-52B2D22BC1C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E2B8571-ACEC-4AE9-9894-FB796B67B0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A1280B1-15CB-41A7-B93D-8128835CBBB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D31D132-5DCF-4EC0-B4AD-2E891D7D79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A9310FF-C94D-4ACB-8946-6F6DBC96174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2CE774F2-8BA4-4F71-A726-2E372DAF238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C6A0221-E855-42DA-819A-5AAF95EC2C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779C815-FA8E-4AE7-9F5D-3BE55907A8E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9A2F6A3D-5DC7-4F7E-A2BD-B56E52F7CF5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E71806E-4139-427E-BF81-F616CA59E8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8F2F704-4985-4364-B251-C997AE5D41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D53EDB0-ACDD-4424-83E0-DE70FD4DE4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F4952BE-E112-4EE3-837F-D82C57B1B73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C04452D-886A-4E3C-8CBB-0EF7C2E52EC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2E44290D-EA7E-4941-9F90-B791E100CEE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FE278C3-DF96-4C87-97D3-A788BD71CAF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30E60C8-446C-49D7-B5AE-B840244DFE2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800AA12-C4C1-4B4B-9827-12291BB642A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47B5EC9-F1A1-4C99-B263-524758CF9F1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49091CA-16C8-496D-8B45-ED43A53E609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862E326-877F-425A-B807-51813BF3C84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C20D091-66F1-4D39-AB66-2AF4D7F39E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8862B1E6-4BE1-4EC0-9AED-D69ED1CF592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303F1D1-A387-4EC2-A702-242912C406C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<sst xmlns="http://schemas.openxmlformats.org/spreadsheetml/2006/main" count="1102" uniqueCount="271">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</sst>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343374</v>
      </c>
    </row>
    <row r="8" spans="1:3" ht="15" customHeight="1" x14ac:dyDescent="0.25">
      <c r="B8" s="7" t="s">
        <v>106</v>
      </c>
      <c r="C8" s="70">
        <v>0.2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0.84452529907226603</v>
      </c>
    </row>
    <row r="11" spans="1:3" ht="15" customHeight="1" x14ac:dyDescent="0.25">
      <c r="B11" s="7" t="s">
        <v>108</v>
      </c>
      <c r="C11" s="70">
        <v>0.97599999999999998</v>
      </c>
    </row>
    <row r="12" spans="1:3" ht="15" customHeight="1" x14ac:dyDescent="0.25">
      <c r="B12" s="7" t="s">
        <v>109</v>
      </c>
      <c r="C12" s="70">
        <v>0.77200000000000002</v>
      </c>
    </row>
    <row r="13" spans="1:3" ht="15" customHeight="1" x14ac:dyDescent="0.25">
      <c r="B13" s="7" t="s">
        <v>110</v>
      </c>
      <c r="C13" s="70">
        <v>0.109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0.1542</v>
      </c>
    </row>
    <row r="24" spans="1:3" ht="15" customHeight="1" x14ac:dyDescent="0.25">
      <c r="B24" s="20" t="s">
        <v>102</v>
      </c>
      <c r="C24" s="71">
        <v>0.504</v>
      </c>
    </row>
    <row r="25" spans="1:3" ht="15" customHeight="1" x14ac:dyDescent="0.25">
      <c r="B25" s="20" t="s">
        <v>103</v>
      </c>
      <c r="C25" s="71">
        <v>0.31219999999999998</v>
      </c>
    </row>
    <row r="26" spans="1:3" ht="15" customHeight="1" x14ac:dyDescent="0.25">
      <c r="B26" s="20" t="s">
        <v>104</v>
      </c>
      <c r="C26" s="71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5.9</v>
      </c>
    </row>
    <row r="38" spans="1:5" ht="15" customHeight="1" x14ac:dyDescent="0.25">
      <c r="B38" s="16" t="s">
        <v>91</v>
      </c>
      <c r="C38" s="75">
        <v>7.8</v>
      </c>
      <c r="D38" s="17"/>
      <c r="E38" s="18"/>
    </row>
    <row r="39" spans="1:5" ht="15" customHeight="1" x14ac:dyDescent="0.25">
      <c r="B39" s="16" t="s">
        <v>90</v>
      </c>
      <c r="C39" s="75">
        <v>9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2.8500000000000001E-2</v>
      </c>
      <c r="D45" s="17"/>
    </row>
    <row r="46" spans="1:5" ht="15.75" customHeight="1" x14ac:dyDescent="0.25">
      <c r="B46" s="16" t="s">
        <v>11</v>
      </c>
      <c r="C46" s="71">
        <v>0.10800000000000001</v>
      </c>
      <c r="D46" s="17"/>
    </row>
    <row r="47" spans="1:5" ht="15.75" customHeight="1" x14ac:dyDescent="0.25">
      <c r="B47" s="16" t="s">
        <v>12</v>
      </c>
      <c r="C47" s="71">
        <v>8.4600000000000009E-2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3.6579285374499997</v>
      </c>
      <c r="D51" s="17"/>
    </row>
    <row r="52" spans="1:4" ht="15" customHeight="1" x14ac:dyDescent="0.25">
      <c r="B52" s="16" t="s">
        <v>125</v>
      </c>
      <c r="C52" s="76">
        <v>3.33872186364</v>
      </c>
    </row>
    <row r="53" spans="1:4" ht="15.75" customHeight="1" x14ac:dyDescent="0.25">
      <c r="B53" s="16" t="s">
        <v>126</v>
      </c>
      <c r="C53" s="76">
        <v>3.33872186364</v>
      </c>
    </row>
    <row r="54" spans="1:4" ht="15.75" customHeight="1" x14ac:dyDescent="0.25">
      <c r="B54" s="16" t="s">
        <v>127</v>
      </c>
      <c r="C54" s="76">
        <v>2.0256496390700001</v>
      </c>
    </row>
    <row r="55" spans="1:4" ht="15.75" customHeight="1" x14ac:dyDescent="0.25">
      <c r="B55" s="16" t="s">
        <v>128</v>
      </c>
      <c r="C55" s="76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0.54538974441461352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107.02019089473323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40.978199545296739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1182.4638102000422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1.7271046281025932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2.5776652597786267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2.5776652597786267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2.5776652597786267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2.5776652597786267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14.110498989092644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14.110498989092644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1.8172647889879923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27.02885669161574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27.02885669161574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27.02885669161574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17.591217247758358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24.926085555919201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4.9657873780366408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19.666377180581684</v>
      </c>
      <c r="E24" s="86" t="s">
        <v>202</v>
      </c>
    </row>
    <row r="25" spans="1:5" ht="15.75" customHeight="1" x14ac:dyDescent="0.25">
      <c r="A25" s="52" t="s">
        <v>87</v>
      </c>
      <c r="B25" s="85">
        <v>0.68099999999999994</v>
      </c>
      <c r="C25" s="85">
        <v>0.95</v>
      </c>
      <c r="D25" s="86">
        <v>19.673393630804441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7.6902021802411138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14.766126484927556</v>
      </c>
      <c r="E27" s="86" t="s">
        <v>202</v>
      </c>
    </row>
    <row r="28" spans="1:5" ht="15.75" customHeight="1" x14ac:dyDescent="0.25">
      <c r="A28" s="52" t="s">
        <v>84</v>
      </c>
      <c r="B28" s="85">
        <v>0.4</v>
      </c>
      <c r="C28" s="85">
        <v>0.95</v>
      </c>
      <c r="D28" s="86">
        <v>3.5860531495694214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225.46212730893362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0.86388676042059953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4.0149037192341366</v>
      </c>
      <c r="E31" s="86" t="s">
        <v>202</v>
      </c>
    </row>
    <row r="32" spans="1:5" ht="15.75" customHeight="1" x14ac:dyDescent="0.25">
      <c r="A32" s="52" t="s">
        <v>83</v>
      </c>
      <c r="B32" s="85">
        <v>0.89400000000000002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0.27899999999999997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0.94499999999999995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0.97799999999999998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0.97499999999999998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1.3000000000000001E-2</v>
      </c>
      <c r="C37" s="85">
        <v>0.95</v>
      </c>
      <c r="D37" s="86">
        <v>6.1634669588090505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4.036025925348576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68955.489063999994</v>
      </c>
      <c r="C2" s="78">
        <v>187463</v>
      </c>
      <c r="D2" s="78">
        <v>405855</v>
      </c>
      <c r="E2" s="78">
        <v>381016</v>
      </c>
      <c r="F2" s="78">
        <v>314758</v>
      </c>
      <c r="G2" s="22">
        <f t="shared" ref="G2:G40" si="0">C2+D2+E2+F2</f>
        <v>1289092</v>
      </c>
      <c r="H2" s="22">
        <f t="shared" ref="H2:H40" si="1">(B2 + stillbirth*B2/(1000-stillbirth))/(1-abortion)</f>
        <v>79737.608483082397</v>
      </c>
      <c r="I2" s="22">
        <f>G2-H2</f>
        <v>1209354.3915169176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68465.319000000003</v>
      </c>
      <c r="C3" s="78">
        <v>183000</v>
      </c>
      <c r="D3" s="78">
        <v>405000</v>
      </c>
      <c r="E3" s="78">
        <v>388000</v>
      </c>
      <c r="F3" s="78">
        <v>317000</v>
      </c>
      <c r="G3" s="22">
        <f t="shared" si="0"/>
        <v>1293000</v>
      </c>
      <c r="H3" s="22">
        <f t="shared" si="1"/>
        <v>79170.793727884549</v>
      </c>
      <c r="I3" s="22">
        <f t="shared" ref="I3:I15" si="3">G3-H3</f>
        <v>1213829.2062721155</v>
      </c>
    </row>
    <row r="4" spans="1:9" ht="15.75" customHeight="1" x14ac:dyDescent="0.25">
      <c r="A4" s="7">
        <f t="shared" si="2"/>
        <v>2019</v>
      </c>
      <c r="B4" s="77">
        <v>67936.409999999989</v>
      </c>
      <c r="C4" s="78">
        <v>180000</v>
      </c>
      <c r="D4" s="78">
        <v>402000</v>
      </c>
      <c r="E4" s="78">
        <v>393000</v>
      </c>
      <c r="F4" s="78">
        <v>321000</v>
      </c>
      <c r="G4" s="22">
        <f t="shared" si="0"/>
        <v>1296000</v>
      </c>
      <c r="H4" s="22">
        <f t="shared" si="1"/>
        <v>78559.182682300685</v>
      </c>
      <c r="I4" s="22">
        <f t="shared" si="3"/>
        <v>1217440.8173176993</v>
      </c>
    </row>
    <row r="5" spans="1:9" ht="15.75" customHeight="1" x14ac:dyDescent="0.25">
      <c r="A5" s="7">
        <f t="shared" si="2"/>
        <v>2020</v>
      </c>
      <c r="B5" s="77">
        <v>67372.707999999999</v>
      </c>
      <c r="C5" s="78">
        <v>177000</v>
      </c>
      <c r="D5" s="78">
        <v>398000</v>
      </c>
      <c r="E5" s="78">
        <v>399000</v>
      </c>
      <c r="F5" s="78">
        <v>326000</v>
      </c>
      <c r="G5" s="22">
        <f t="shared" si="0"/>
        <v>1300000</v>
      </c>
      <c r="H5" s="22">
        <f t="shared" si="1"/>
        <v>77907.338282568962</v>
      </c>
      <c r="I5" s="22">
        <f t="shared" si="3"/>
        <v>1222092.6617174312</v>
      </c>
    </row>
    <row r="6" spans="1:9" ht="15.75" customHeight="1" x14ac:dyDescent="0.25">
      <c r="A6" s="7">
        <f t="shared" si="2"/>
        <v>2021</v>
      </c>
      <c r="B6" s="77">
        <v>66865.478399999993</v>
      </c>
      <c r="C6" s="78">
        <v>176000</v>
      </c>
      <c r="D6" s="78">
        <v>394000</v>
      </c>
      <c r="E6" s="78">
        <v>402000</v>
      </c>
      <c r="F6" s="78">
        <v>332000</v>
      </c>
      <c r="G6" s="22">
        <f t="shared" si="0"/>
        <v>1304000</v>
      </c>
      <c r="H6" s="22">
        <f t="shared" si="1"/>
        <v>77320.79650315686</v>
      </c>
      <c r="I6" s="22">
        <f t="shared" si="3"/>
        <v>1226679.2034968431</v>
      </c>
    </row>
    <row r="7" spans="1:9" ht="15.75" customHeight="1" x14ac:dyDescent="0.25">
      <c r="A7" s="7">
        <f t="shared" si="2"/>
        <v>2022</v>
      </c>
      <c r="B7" s="77">
        <v>66313.457999999999</v>
      </c>
      <c r="C7" s="78">
        <v>176000</v>
      </c>
      <c r="D7" s="78">
        <v>389000</v>
      </c>
      <c r="E7" s="78">
        <v>405000</v>
      </c>
      <c r="F7" s="78">
        <v>340000</v>
      </c>
      <c r="G7" s="22">
        <f t="shared" si="0"/>
        <v>1310000</v>
      </c>
      <c r="H7" s="22">
        <f t="shared" si="1"/>
        <v>76682.460278914878</v>
      </c>
      <c r="I7" s="22">
        <f t="shared" si="3"/>
        <v>1233317.5397210852</v>
      </c>
    </row>
    <row r="8" spans="1:9" ht="15.75" customHeight="1" x14ac:dyDescent="0.25">
      <c r="A8" s="7">
        <f t="shared" si="2"/>
        <v>2023</v>
      </c>
      <c r="B8" s="77">
        <v>65717.938000000009</v>
      </c>
      <c r="C8" s="78">
        <v>177000</v>
      </c>
      <c r="D8" s="78">
        <v>384000</v>
      </c>
      <c r="E8" s="78">
        <v>407000</v>
      </c>
      <c r="F8" s="78">
        <v>349000</v>
      </c>
      <c r="G8" s="22">
        <f t="shared" si="0"/>
        <v>1317000</v>
      </c>
      <c r="H8" s="22">
        <f t="shared" si="1"/>
        <v>75993.822706353065</v>
      </c>
      <c r="I8" s="22">
        <f t="shared" si="3"/>
        <v>1241006.1772936468</v>
      </c>
    </row>
    <row r="9" spans="1:9" ht="15.75" customHeight="1" x14ac:dyDescent="0.25">
      <c r="A9" s="7">
        <f t="shared" si="2"/>
        <v>2024</v>
      </c>
      <c r="B9" s="77">
        <v>65092.705800000011</v>
      </c>
      <c r="C9" s="78">
        <v>177000</v>
      </c>
      <c r="D9" s="78">
        <v>378000</v>
      </c>
      <c r="E9" s="78">
        <v>409000</v>
      </c>
      <c r="F9" s="78">
        <v>357000</v>
      </c>
      <c r="G9" s="22">
        <f t="shared" si="0"/>
        <v>1321000</v>
      </c>
      <c r="H9" s="22">
        <f t="shared" si="1"/>
        <v>75270.827031152439</v>
      </c>
      <c r="I9" s="22">
        <f t="shared" si="3"/>
        <v>1245729.1729688477</v>
      </c>
    </row>
    <row r="10" spans="1:9" ht="15.75" customHeight="1" x14ac:dyDescent="0.25">
      <c r="A10" s="7">
        <f t="shared" si="2"/>
        <v>2025</v>
      </c>
      <c r="B10" s="77">
        <v>64438.406999999999</v>
      </c>
      <c r="C10" s="78">
        <v>177000</v>
      </c>
      <c r="D10" s="78">
        <v>374000</v>
      </c>
      <c r="E10" s="78">
        <v>409000</v>
      </c>
      <c r="F10" s="78">
        <v>365000</v>
      </c>
      <c r="G10" s="22">
        <f t="shared" si="0"/>
        <v>1325000</v>
      </c>
      <c r="H10" s="22">
        <f t="shared" si="1"/>
        <v>74514.219801568033</v>
      </c>
      <c r="I10" s="22">
        <f t="shared" si="3"/>
        <v>1250485.780198432</v>
      </c>
    </row>
    <row r="11" spans="1:9" ht="15.75" customHeight="1" x14ac:dyDescent="0.25">
      <c r="A11" s="7">
        <f t="shared" si="2"/>
        <v>2026</v>
      </c>
      <c r="B11" s="77">
        <v>63988.183199999999</v>
      </c>
      <c r="C11" s="78">
        <v>177000</v>
      </c>
      <c r="D11" s="78">
        <v>370000</v>
      </c>
      <c r="E11" s="78">
        <v>409000</v>
      </c>
      <c r="F11" s="78">
        <v>373000</v>
      </c>
      <c r="G11" s="22">
        <f t="shared" si="0"/>
        <v>1329000</v>
      </c>
      <c r="H11" s="22">
        <f t="shared" si="1"/>
        <v>73993.597446749467</v>
      </c>
      <c r="I11" s="22">
        <f t="shared" si="3"/>
        <v>1255006.4025532505</v>
      </c>
    </row>
    <row r="12" spans="1:9" ht="15.75" customHeight="1" x14ac:dyDescent="0.25">
      <c r="A12" s="7">
        <f t="shared" si="2"/>
        <v>2027</v>
      </c>
      <c r="B12" s="77">
        <v>63501.413399999998</v>
      </c>
      <c r="C12" s="78">
        <v>176000</v>
      </c>
      <c r="D12" s="78">
        <v>366000</v>
      </c>
      <c r="E12" s="78">
        <v>408000</v>
      </c>
      <c r="F12" s="78">
        <v>380000</v>
      </c>
      <c r="G12" s="22">
        <f t="shared" si="0"/>
        <v>1330000</v>
      </c>
      <c r="H12" s="22">
        <f t="shared" si="1"/>
        <v>73430.71463262332</v>
      </c>
      <c r="I12" s="22">
        <f t="shared" si="3"/>
        <v>1256569.2853673766</v>
      </c>
    </row>
    <row r="13" spans="1:9" ht="15.75" customHeight="1" x14ac:dyDescent="0.25">
      <c r="A13" s="7">
        <f t="shared" si="2"/>
        <v>2028</v>
      </c>
      <c r="B13" s="77">
        <v>62990.892199999995</v>
      </c>
      <c r="C13" s="78">
        <v>174000</v>
      </c>
      <c r="D13" s="78">
        <v>362000</v>
      </c>
      <c r="E13" s="78">
        <v>406000</v>
      </c>
      <c r="F13" s="78">
        <v>387000</v>
      </c>
      <c r="G13" s="22">
        <f t="shared" si="0"/>
        <v>1329000</v>
      </c>
      <c r="H13" s="22">
        <f t="shared" si="1"/>
        <v>72840.366567219404</v>
      </c>
      <c r="I13" s="22">
        <f t="shared" si="3"/>
        <v>1256159.6334327806</v>
      </c>
    </row>
    <row r="14" spans="1:9" ht="15.75" customHeight="1" x14ac:dyDescent="0.25">
      <c r="A14" s="7">
        <f t="shared" si="2"/>
        <v>2029</v>
      </c>
      <c r="B14" s="77">
        <v>62457.133199999989</v>
      </c>
      <c r="C14" s="78">
        <v>173000</v>
      </c>
      <c r="D14" s="78">
        <v>359000</v>
      </c>
      <c r="E14" s="78">
        <v>404000</v>
      </c>
      <c r="F14" s="78">
        <v>392000</v>
      </c>
      <c r="G14" s="22">
        <f t="shared" si="0"/>
        <v>1328000</v>
      </c>
      <c r="H14" s="22">
        <f t="shared" si="1"/>
        <v>72223.147158814943</v>
      </c>
      <c r="I14" s="22">
        <f t="shared" si="3"/>
        <v>1255776.8528411849</v>
      </c>
    </row>
    <row r="15" spans="1:9" ht="15.75" customHeight="1" x14ac:dyDescent="0.25">
      <c r="A15" s="7">
        <f t="shared" si="2"/>
        <v>2030</v>
      </c>
      <c r="B15" s="77">
        <v>61889.225000000006</v>
      </c>
      <c r="C15" s="78">
        <v>172000</v>
      </c>
      <c r="D15" s="78">
        <v>356000</v>
      </c>
      <c r="E15" s="78">
        <v>400000</v>
      </c>
      <c r="F15" s="78">
        <v>397000</v>
      </c>
      <c r="G15" s="22">
        <f t="shared" si="0"/>
        <v>1325000</v>
      </c>
      <c r="H15" s="22">
        <f t="shared" si="1"/>
        <v>71566.438863063449</v>
      </c>
      <c r="I15" s="22">
        <f t="shared" si="3"/>
        <v>1253433.5611369365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127.19998149818451</v>
      </c>
      <c r="I17" s="22">
        <f t="shared" si="4"/>
        <v>-127.19998149818451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4.7955237499999999E-3</v>
      </c>
    </row>
    <row r="4" spans="1:8" ht="15.75" customHeight="1" x14ac:dyDescent="0.25">
      <c r="B4" s="24" t="s">
        <v>7</v>
      </c>
      <c r="C4" s="79">
        <v>4.7087419340603537E-2</v>
      </c>
    </row>
    <row r="5" spans="1:8" ht="15.75" customHeight="1" x14ac:dyDescent="0.25">
      <c r="B5" s="24" t="s">
        <v>8</v>
      </c>
      <c r="C5" s="79">
        <v>3.927327227805795E-2</v>
      </c>
    </row>
    <row r="6" spans="1:8" ht="15.75" customHeight="1" x14ac:dyDescent="0.25">
      <c r="B6" s="24" t="s">
        <v>10</v>
      </c>
      <c r="C6" s="79">
        <v>9.1867320854558412E-2</v>
      </c>
    </row>
    <row r="7" spans="1:8" ht="15.75" customHeight="1" x14ac:dyDescent="0.25">
      <c r="B7" s="24" t="s">
        <v>13</v>
      </c>
      <c r="C7" s="79">
        <v>0.286933094558665</v>
      </c>
    </row>
    <row r="8" spans="1:8" ht="15.75" customHeight="1" x14ac:dyDescent="0.25">
      <c r="B8" s="24" t="s">
        <v>14</v>
      </c>
      <c r="C8" s="79">
        <v>1.8417272837098954E-6</v>
      </c>
    </row>
    <row r="9" spans="1:8" ht="15.75" customHeight="1" x14ac:dyDescent="0.25">
      <c r="B9" s="24" t="s">
        <v>27</v>
      </c>
      <c r="C9" s="79">
        <v>0.319661674203706</v>
      </c>
    </row>
    <row r="10" spans="1:8" ht="15.75" customHeight="1" x14ac:dyDescent="0.25">
      <c r="B10" s="24" t="s">
        <v>15</v>
      </c>
      <c r="C10" s="79">
        <v>0.21037985328712538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5.0783944900674297E-2</v>
      </c>
      <c r="D14" s="79">
        <v>5.0783944900674297E-2</v>
      </c>
      <c r="E14" s="79">
        <v>4.3504955909959703E-2</v>
      </c>
      <c r="F14" s="79">
        <v>4.3504955909959703E-2</v>
      </c>
    </row>
    <row r="15" spans="1:8" ht="15.75" customHeight="1" x14ac:dyDescent="0.25">
      <c r="B15" s="24" t="s">
        <v>16</v>
      </c>
      <c r="C15" s="79">
        <v>0.120012680985411</v>
      </c>
      <c r="D15" s="79">
        <v>0.120012680985411</v>
      </c>
      <c r="E15" s="79">
        <v>7.0043386058049897E-2</v>
      </c>
      <c r="F15" s="79">
        <v>7.0043386058049897E-2</v>
      </c>
    </row>
    <row r="16" spans="1:8" ht="15.75" customHeight="1" x14ac:dyDescent="0.25">
      <c r="B16" s="24" t="s">
        <v>17</v>
      </c>
      <c r="C16" s="79">
        <v>2.8613967212982198E-2</v>
      </c>
      <c r="D16" s="79">
        <v>2.8613967212982198E-2</v>
      </c>
      <c r="E16" s="79">
        <v>2.16414157783574E-2</v>
      </c>
      <c r="F16" s="79">
        <v>2.16414157783574E-2</v>
      </c>
    </row>
    <row r="17" spans="1:8" ht="15.75" customHeight="1" x14ac:dyDescent="0.25">
      <c r="B17" s="24" t="s">
        <v>18</v>
      </c>
      <c r="C17" s="79">
        <v>4.1826171552031399E-5</v>
      </c>
      <c r="D17" s="79">
        <v>4.1826171552031399E-5</v>
      </c>
      <c r="E17" s="79">
        <v>9.8307408851423494E-5</v>
      </c>
      <c r="F17" s="79">
        <v>9.8307408851423494E-5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1.21355857301972E-3</v>
      </c>
      <c r="D19" s="79">
        <v>1.21355857301972E-3</v>
      </c>
      <c r="E19" s="79">
        <v>5.8045689916765703E-4</v>
      </c>
      <c r="F19" s="79">
        <v>5.8045689916765703E-4</v>
      </c>
    </row>
    <row r="20" spans="1:8" ht="15.75" customHeight="1" x14ac:dyDescent="0.25">
      <c r="B20" s="24" t="s">
        <v>21</v>
      </c>
      <c r="C20" s="79">
        <v>1.5515079750352099E-2</v>
      </c>
      <c r="D20" s="79">
        <v>1.5515079750352099E-2</v>
      </c>
      <c r="E20" s="79">
        <v>2.2134302838841598E-2</v>
      </c>
      <c r="F20" s="79">
        <v>2.2134302838841598E-2</v>
      </c>
    </row>
    <row r="21" spans="1:8" ht="15.75" customHeight="1" x14ac:dyDescent="0.25">
      <c r="B21" s="24" t="s">
        <v>22</v>
      </c>
      <c r="C21" s="79">
        <v>5.9933500517807298E-2</v>
      </c>
      <c r="D21" s="79">
        <v>5.9933500517807298E-2</v>
      </c>
      <c r="E21" s="79">
        <v>0.246967598488599</v>
      </c>
      <c r="F21" s="79">
        <v>0.246967598488599</v>
      </c>
    </row>
    <row r="22" spans="1:8" ht="15.75" customHeight="1" x14ac:dyDescent="0.25">
      <c r="B22" s="24" t="s">
        <v>23</v>
      </c>
      <c r="C22" s="79">
        <v>0.72388544188820136</v>
      </c>
      <c r="D22" s="79">
        <v>0.72388544188820136</v>
      </c>
      <c r="E22" s="79">
        <v>0.59502957661817335</v>
      </c>
      <c r="F22" s="79">
        <v>0.59502957661817335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4.3799999999999999E-2</v>
      </c>
    </row>
    <row r="27" spans="1:8" ht="15.75" customHeight="1" x14ac:dyDescent="0.25">
      <c r="B27" s="24" t="s">
        <v>39</v>
      </c>
      <c r="C27" s="79">
        <v>3.4000000000000002E-2</v>
      </c>
    </row>
    <row r="28" spans="1:8" ht="15.75" customHeight="1" x14ac:dyDescent="0.25">
      <c r="B28" s="24" t="s">
        <v>40</v>
      </c>
      <c r="C28" s="79">
        <v>4.3299999999999998E-2</v>
      </c>
    </row>
    <row r="29" spans="1:8" ht="15.75" customHeight="1" x14ac:dyDescent="0.25">
      <c r="B29" s="24" t="s">
        <v>41</v>
      </c>
      <c r="C29" s="79">
        <v>0.17760000000000001</v>
      </c>
    </row>
    <row r="30" spans="1:8" ht="15.75" customHeight="1" x14ac:dyDescent="0.25">
      <c r="B30" s="24" t="s">
        <v>42</v>
      </c>
      <c r="C30" s="79">
        <v>3.1899999999999998E-2</v>
      </c>
    </row>
    <row r="31" spans="1:8" ht="15.75" customHeight="1" x14ac:dyDescent="0.25">
      <c r="B31" s="24" t="s">
        <v>43</v>
      </c>
      <c r="C31" s="79">
        <v>9.35E-2</v>
      </c>
    </row>
    <row r="32" spans="1:8" ht="15.75" customHeight="1" x14ac:dyDescent="0.25">
      <c r="B32" s="24" t="s">
        <v>44</v>
      </c>
      <c r="C32" s="79">
        <v>7.8399999999999997E-2</v>
      </c>
    </row>
    <row r="33" spans="2:3" ht="15.75" customHeight="1" x14ac:dyDescent="0.25">
      <c r="B33" s="24" t="s">
        <v>45</v>
      </c>
      <c r="C33" s="79">
        <v>0.1575</v>
      </c>
    </row>
    <row r="34" spans="2:3" ht="15.75" customHeight="1" x14ac:dyDescent="0.25">
      <c r="B34" s="24" t="s">
        <v>46</v>
      </c>
      <c r="C34" s="79">
        <v>0.33999999999776487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0.72912299041286399</v>
      </c>
      <c r="D2" s="80">
        <v>0.72912299041286399</v>
      </c>
      <c r="E2" s="80">
        <v>0.69805319412427347</v>
      </c>
      <c r="F2" s="80">
        <v>0.58997608056327655</v>
      </c>
      <c r="G2" s="80">
        <v>0.56911003909521796</v>
      </c>
    </row>
    <row r="3" spans="1:15" ht="15.75" customHeight="1" x14ac:dyDescent="0.25">
      <c r="A3" s="5"/>
      <c r="B3" s="11" t="s">
        <v>118</v>
      </c>
      <c r="C3" s="80">
        <v>0.24045545428509346</v>
      </c>
      <c r="D3" s="80">
        <v>0.24045545428509346</v>
      </c>
      <c r="E3" s="80">
        <v>0.26544093951327546</v>
      </c>
      <c r="F3" s="80">
        <v>0.34845069150538932</v>
      </c>
      <c r="G3" s="80">
        <v>0.36809987076136619</v>
      </c>
    </row>
    <row r="4" spans="1:15" ht="15.75" customHeight="1" x14ac:dyDescent="0.25">
      <c r="A4" s="5"/>
      <c r="B4" s="11" t="s">
        <v>116</v>
      </c>
      <c r="C4" s="81">
        <v>1.9713167835723598E-2</v>
      </c>
      <c r="D4" s="81">
        <v>1.9713167835723598E-2</v>
      </c>
      <c r="E4" s="81">
        <v>2.5797478896132115E-2</v>
      </c>
      <c r="F4" s="81">
        <v>4.0643197883528895E-2</v>
      </c>
      <c r="G4" s="81">
        <v>4.18600600956106E-2</v>
      </c>
    </row>
    <row r="5" spans="1:15" ht="15.75" customHeight="1" x14ac:dyDescent="0.25">
      <c r="A5" s="5"/>
      <c r="B5" s="11" t="s">
        <v>119</v>
      </c>
      <c r="C5" s="81">
        <v>1.0708387466318994E-2</v>
      </c>
      <c r="D5" s="81">
        <v>1.0708387466318994E-2</v>
      </c>
      <c r="E5" s="81">
        <v>1.0708387466318994E-2</v>
      </c>
      <c r="F5" s="81">
        <v>2.09300300478053E-2</v>
      </c>
      <c r="G5" s="81">
        <v>2.09300300478053E-2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0.8740860440713536</v>
      </c>
      <c r="D8" s="80">
        <v>0.8740860440713536</v>
      </c>
      <c r="E8" s="80">
        <v>0.88415937500000008</v>
      </c>
      <c r="F8" s="80">
        <v>0.89326974358974354</v>
      </c>
      <c r="G8" s="80">
        <v>0.90876782077393081</v>
      </c>
    </row>
    <row r="9" spans="1:15" ht="15.75" customHeight="1" x14ac:dyDescent="0.25">
      <c r="B9" s="7" t="s">
        <v>121</v>
      </c>
      <c r="C9" s="80">
        <v>9.7913955928646393E-2</v>
      </c>
      <c r="D9" s="80">
        <v>9.7913955928646393E-2</v>
      </c>
      <c r="E9" s="80">
        <v>9.4840625000000026E-2</v>
      </c>
      <c r="F9" s="80">
        <v>8.9730256410256434E-2</v>
      </c>
      <c r="G9" s="80">
        <v>7.6232179226069258E-2</v>
      </c>
    </row>
    <row r="10" spans="1:15" ht="15.75" customHeight="1" x14ac:dyDescent="0.25">
      <c r="B10" s="7" t="s">
        <v>122</v>
      </c>
      <c r="C10" s="81">
        <v>0.01</v>
      </c>
      <c r="D10" s="81">
        <v>0.01</v>
      </c>
      <c r="E10" s="81">
        <v>0.01</v>
      </c>
      <c r="F10" s="81">
        <v>0.01</v>
      </c>
      <c r="G10" s="81">
        <v>0.01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0.11872693625000003</v>
      </c>
      <c r="D14" s="82">
        <v>0.10841147821199999</v>
      </c>
      <c r="E14" s="82">
        <v>0.10841147821199999</v>
      </c>
      <c r="F14" s="82">
        <v>0.15067343412</v>
      </c>
      <c r="G14" s="82">
        <v>0.15067343412</v>
      </c>
      <c r="H14" s="83">
        <v>0.247</v>
      </c>
      <c r="I14" s="83">
        <v>0.247</v>
      </c>
      <c r="J14" s="83">
        <v>0.247</v>
      </c>
      <c r="K14" s="83">
        <v>0.247</v>
      </c>
      <c r="L14" s="83">
        <v>0.25529584329499999</v>
      </c>
      <c r="M14" s="83">
        <v>0.22025854080250004</v>
      </c>
      <c r="N14" s="83">
        <v>0.18362068543900001</v>
      </c>
      <c r="O14" s="83">
        <v>0.18539668279900001</v>
      </c>
    </row>
    <row r="15" spans="1:15" ht="15.75" customHeight="1" x14ac:dyDescent="0.25">
      <c r="B15" s="16" t="s">
        <v>68</v>
      </c>
      <c r="C15" s="80">
        <f>iron_deficiency_anaemia*C14</f>
        <v>6.4752453416517627E-2</v>
      </c>
      <c r="D15" s="80">
        <f t="shared" ref="D15:O15" si="0">iron_deficiency_anaemia*D14</f>
        <v>5.9126508393653118E-2</v>
      </c>
      <c r="E15" s="80">
        <f t="shared" si="0"/>
        <v>5.9126508393653118E-2</v>
      </c>
      <c r="F15" s="80">
        <f t="shared" si="0"/>
        <v>8.2175745724778912E-2</v>
      </c>
      <c r="G15" s="80">
        <f t="shared" si="0"/>
        <v>8.2175745724778912E-2</v>
      </c>
      <c r="H15" s="80">
        <f t="shared" si="0"/>
        <v>0.13471126687040955</v>
      </c>
      <c r="I15" s="80">
        <f t="shared" si="0"/>
        <v>0.13471126687040955</v>
      </c>
      <c r="J15" s="80">
        <f t="shared" si="0"/>
        <v>0.13471126687040955</v>
      </c>
      <c r="K15" s="80">
        <f t="shared" si="0"/>
        <v>0.13471126687040955</v>
      </c>
      <c r="L15" s="80">
        <f t="shared" si="0"/>
        <v>0.13923573472477327</v>
      </c>
      <c r="M15" s="80">
        <f t="shared" si="0"/>
        <v>0.12012674927341122</v>
      </c>
      <c r="N15" s="80">
        <f t="shared" si="0"/>
        <v>0.10014483870081237</v>
      </c>
      <c r="O15" s="80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0.57799999999999996</v>
      </c>
      <c r="D2" s="81">
        <v>0.20399999999999999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0.105</v>
      </c>
      <c r="D3" s="81">
        <v>0.16600000000000001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0.24100000000000002</v>
      </c>
      <c r="D4" s="81">
        <v>0.55000000000000004</v>
      </c>
      <c r="E4" s="81">
        <v>0.68099999999999994</v>
      </c>
      <c r="F4" s="81">
        <v>0.39799999999999996</v>
      </c>
      <c r="G4" s="81">
        <v>0</v>
      </c>
    </row>
    <row r="5" spans="1:7" x14ac:dyDescent="0.25">
      <c r="B5" s="43" t="s">
        <v>169</v>
      </c>
      <c r="C5" s="80">
        <f>1-SUM(C2:C4)</f>
        <v>7.6000000000000068E-2</v>
      </c>
      <c r="D5" s="80">
        <f>1-SUM(D2:D4)</f>
        <v>7.999999999999996E-2</v>
      </c>
      <c r="E5" s="80">
        <f>1-SUM(E2:E4)</f>
        <v>0.31900000000000006</v>
      </c>
      <c r="F5" s="80">
        <f>1-SUM(F2:F4)</f>
        <v>0.60200000000000009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8.5109999999999991E-2</v>
      </c>
      <c r="D2" s="144">
        <v>8.4220000000000003E-2</v>
      </c>
      <c r="E2" s="144">
        <v>8.3360000000000004E-2</v>
      </c>
      <c r="F2" s="144">
        <v>8.2540000000000002E-2</v>
      </c>
      <c r="G2" s="144">
        <v>8.1750000000000003E-2</v>
      </c>
      <c r="H2" s="144">
        <v>8.0920000000000006E-2</v>
      </c>
      <c r="I2" s="144">
        <v>8.0120000000000011E-2</v>
      </c>
      <c r="J2" s="144">
        <v>7.9369999999999996E-2</v>
      </c>
      <c r="K2" s="144">
        <v>7.8640000000000002E-2</v>
      </c>
      <c r="L2" s="144">
        <v>7.7960000000000002E-2</v>
      </c>
      <c r="M2" s="144">
        <v>7.7310000000000004E-2</v>
      </c>
      <c r="N2" s="144">
        <v>7.6689999999999994E-2</v>
      </c>
      <c r="O2" s="144">
        <v>7.6109999999999997E-2</v>
      </c>
      <c r="P2" s="144">
        <v>7.5560000000000002E-2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1.376E-2</v>
      </c>
      <c r="D4" s="144">
        <v>1.3429999999999999E-2</v>
      </c>
      <c r="E4" s="144">
        <v>1.312E-2</v>
      </c>
      <c r="F4" s="144">
        <v>1.282E-2</v>
      </c>
      <c r="G4" s="144">
        <v>1.2549999999999999E-2</v>
      </c>
      <c r="H4" s="144">
        <v>1.238E-2</v>
      </c>
      <c r="I4" s="144">
        <v>1.221E-2</v>
      </c>
      <c r="J4" s="144">
        <v>1.206E-2</v>
      </c>
      <c r="K4" s="144">
        <v>1.1899999999999999E-2</v>
      </c>
      <c r="L4" s="144">
        <v>1.175E-2</v>
      </c>
      <c r="M4" s="144">
        <v>1.1599999999999999E-2</v>
      </c>
      <c r="N4" s="144">
        <v>1.145E-2</v>
      </c>
      <c r="O4" s="144">
        <v>1.1310000000000001E-2</v>
      </c>
      <c r="P4" s="144">
        <v>1.1169999999999999E-2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7.7659664008934828E-2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0.13471126687040955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0.11171511565247828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0.26633333333333331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0.49233333333333329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8.1180000000000003</v>
      </c>
      <c r="D13" s="143">
        <v>7.923</v>
      </c>
      <c r="E13" s="143">
        <v>7.7380000000000004</v>
      </c>
      <c r="F13" s="143">
        <v>7.5629999999999997</v>
      </c>
      <c r="G13" s="143">
        <v>7.3890000000000002</v>
      </c>
      <c r="H13" s="143">
        <v>7.2249999999999996</v>
      </c>
      <c r="I13" s="143">
        <v>7.0679999999999996</v>
      </c>
      <c r="J13" s="143">
        <v>6.915</v>
      </c>
      <c r="K13" s="143">
        <v>6.7679999999999998</v>
      </c>
      <c r="L13" s="143">
        <v>6.6239999999999997</v>
      </c>
      <c r="M13" s="143">
        <v>6.4859999999999998</v>
      </c>
      <c r="N13" s="143">
        <v>6.3470000000000004</v>
      </c>
      <c r="O13" s="143">
        <v>6.2160000000000002</v>
      </c>
      <c r="P13" s="143">
        <v>6.0890000000000004</v>
      </c>
    </row>
    <row r="14" spans="1:16" x14ac:dyDescent="0.25">
      <c r="B14" s="16" t="s">
        <v>170</v>
      </c>
      <c r="C14" s="143">
        <f>maternal_mortality</f>
        <v>0.25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</v>
      </c>
      <c r="E2" s="92">
        <f>food_insecure</f>
        <v>0.2</v>
      </c>
      <c r="F2" s="92">
        <f>food_insecure</f>
        <v>0.2</v>
      </c>
      <c r="G2" s="92">
        <f>food_insecure</f>
        <v>0.2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</v>
      </c>
      <c r="F5" s="92">
        <f>food_insecure</f>
        <v>0.2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0.14068955913269229</v>
      </c>
      <c r="D7" s="92">
        <f>diarrhoea_1_5mo/26</f>
        <v>0.12841237937076924</v>
      </c>
      <c r="E7" s="92">
        <f>diarrhoea_6_11mo/26</f>
        <v>0.12841237937076924</v>
      </c>
      <c r="F7" s="92">
        <f>diarrhoea_12_23mo/26</f>
        <v>7.7909601502692313E-2</v>
      </c>
      <c r="G7" s="92">
        <f>diarrhoea_24_59mo/26</f>
        <v>7.7909601502692313E-2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</v>
      </c>
      <c r="F8" s="92">
        <f>food_insecure</f>
        <v>0.2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0.77200000000000002</v>
      </c>
      <c r="E9" s="92">
        <f>IF(ISBLANK(comm_deliv), frac_children_health_facility,1)</f>
        <v>0.77200000000000002</v>
      </c>
      <c r="F9" s="92">
        <f>IF(ISBLANK(comm_deliv), frac_children_health_facility,1)</f>
        <v>0.77200000000000002</v>
      </c>
      <c r="G9" s="92">
        <f>IF(ISBLANK(comm_deliv), frac_children_health_facility,1)</f>
        <v>0.77200000000000002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0.14068955913269229</v>
      </c>
      <c r="D11" s="92">
        <f>diarrhoea_1_5mo/26</f>
        <v>0.12841237937076924</v>
      </c>
      <c r="E11" s="92">
        <f>diarrhoea_6_11mo/26</f>
        <v>0.12841237937076924</v>
      </c>
      <c r="F11" s="92">
        <f>diarrhoea_12_23mo/26</f>
        <v>7.7909601502692313E-2</v>
      </c>
      <c r="G11" s="92">
        <f>diarrhoea_24_59mo/26</f>
        <v>7.7909601502692313E-2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</v>
      </c>
      <c r="I14" s="92">
        <f>food_insecure</f>
        <v>0.2</v>
      </c>
      <c r="J14" s="92">
        <f>food_insecure</f>
        <v>0.2</v>
      </c>
      <c r="K14" s="92">
        <f>food_insecure</f>
        <v>0.2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0.97599999999999998</v>
      </c>
      <c r="I17" s="92">
        <f>frac_PW_health_facility</f>
        <v>0.97599999999999998</v>
      </c>
      <c r="J17" s="92">
        <f>frac_PW_health_facility</f>
        <v>0.97599999999999998</v>
      </c>
      <c r="K17" s="92">
        <f>frac_PW_health_facility</f>
        <v>0.97599999999999998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0.109</v>
      </c>
      <c r="M23" s="92">
        <f>famplan_unmet_need</f>
        <v>0.109</v>
      </c>
      <c r="N23" s="92">
        <f>famplan_unmet_need</f>
        <v>0.109</v>
      </c>
      <c r="O23" s="92">
        <f>famplan_unmet_need</f>
        <v>0.109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8.2712540893554468E-2</v>
      </c>
      <c r="M24" s="92">
        <f>(1-food_insecure)*(0.49)+food_insecure*(0.7)</f>
        <v>0.53200000000000003</v>
      </c>
      <c r="N24" s="92">
        <f>(1-food_insecure)*(0.49)+food_insecure*(0.7)</f>
        <v>0.53200000000000003</v>
      </c>
      <c r="O24" s="92">
        <f>(1-food_insecure)*(0.49)+food_insecure*(0.7)</f>
        <v>0.53200000000000003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3.5448231811523345E-2</v>
      </c>
      <c r="M25" s="92">
        <f>(1-food_insecure)*(0.21)+food_insecure*(0.3)</f>
        <v>0.22800000000000001</v>
      </c>
      <c r="N25" s="92">
        <f>(1-food_insecure)*(0.21)+food_insecure*(0.3)</f>
        <v>0.22800000000000001</v>
      </c>
      <c r="O25" s="92">
        <f>(1-food_insecure)*(0.21)+food_insecure*(0.3)</f>
        <v>0.22800000000000001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3.7313928222656154E-2</v>
      </c>
      <c r="M26" s="92">
        <f>(1-food_insecure)*(0.3)</f>
        <v>0.24</v>
      </c>
      <c r="N26" s="92">
        <f>(1-food_insecure)*(0.3)</f>
        <v>0.24</v>
      </c>
      <c r="O26" s="92">
        <f>(1-food_insecure)*(0.3)</f>
        <v>0.24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0.84452529907226614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2020-03-24T06:48:53Z</dcterms:modified>
</cp:coreProperties>
</file>