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C48DE73B-DED8-4CCC-BF3F-D97C6225FE57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" i="2" s="1"/>
  <c r="I34" i="2"/>
  <c r="I22" i="2"/>
  <c r="I18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3" i="2"/>
  <c r="I12" i="2"/>
  <c r="I11" i="2"/>
  <c r="I10" i="2"/>
  <c r="I9" i="2"/>
  <c r="I8" i="2"/>
  <c r="I7" i="2"/>
  <c r="I5" i="2"/>
  <c r="I4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A1023802-C14E-4093-9408-BDC3CD870A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A809C8F4-ABFE-41F7-AC3C-C248DD17BC6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1BF7E429-3E89-4F7F-8508-57AE06E475FE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3E9FCE6C-9C98-499C-B203-3DDA8E8427E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2C8A8E1C-530A-43AA-8CF7-C49AD6C5156A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1297F8C0-4007-4AB2-8EEB-AD681C902380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04240039-98E4-4800-B4F2-52C299BD9D9A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20AD8DAF-1E9C-4944-B5A2-7E042793ED4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E466F71A-1091-473A-9AC5-89AC5F77826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0C78DD0C-C775-4C5E-A91D-0BE5F5F98350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18E1DF38-049B-4D11-BA80-BEB72825860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1827FB92-A684-44DC-B0C8-2EAC2C89B44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BC806D60-4995-4A8D-8C21-A24D2EE0595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F859D05A-5C89-4656-B272-12BAA9E7031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EAAA9FEC-4447-44FA-8A0F-4CA4D55091B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8C9E3A12-3990-4B4B-BBED-D12AA6EC57B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35674F9C-E48A-42E8-842A-1B43F3D60A7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57B0E7E6-6E05-498A-BDD3-8A112B2D525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09AF2A18-6626-4CD5-BC53-F5450C0B5CA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1AD4E077-3AB4-4B21-A0CC-E40D7894873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81AE77F2-3BBC-47D6-B13A-696C14A5EA9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4F835096-3618-4505-87BD-832661D0F88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9ECDD21A-F9C6-4969-A60E-9A7CF6DEDBFF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42ACBD75-E5B2-465E-A65D-4AD4ECE5BD87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98486012-E2DA-4CD4-BD56-1FD901FEC107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7E112AC7-4331-4700-8FD2-A7DFA63BA40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6D25A164-87C9-4934-B795-4EB8510895C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2121C6D0-ECE9-4878-AD5E-BD0C1432BF87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2755DD89-CC9E-4849-8F4A-0420C2312C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41C45FBC-338F-429E-9971-96AE681BA5F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AF44B9C7-8131-48E4-B733-B7E2EAF385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84DDB86A-66AA-4146-9400-6A43731060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E401FE43-1F08-4EB7-9B96-8200C400CF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988F355C-C26B-40A5-A781-957B80F6FBBD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DCF5C66F-C807-4CD1-A18D-6DD9973A09B5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6AE89BA4-90C3-4F39-97C3-759C819049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404D0FF4-29A3-4322-803A-C3FC51F206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1515168C-B578-493F-9412-B79AF34C2B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A5EC2201-8656-4DB7-A565-7649EEF872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57C1C4A7-7692-46AE-8864-11B47963B4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68B3E5F5-711A-4AE6-83B2-29B6D04D2F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9D5D652D-153A-4656-AA77-E8F839DF23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3AEA9446-114C-484D-8685-40EDD791EB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A6677EC0-0EC5-4EEA-9C93-50932FD858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A22D6EEF-1C4B-4BDE-BFB3-DBCBBC0F88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8D46ED00-D43A-43C4-9B98-C7D3BD4A4F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965E9529-39DD-482E-B728-E2417C1D89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8F7294EB-73DF-4B26-ADCD-567AB49125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E0EB913A-CDBE-41FF-B99F-09E98EF7B0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C3973451-D781-4FC6-923A-511C713B6A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D113BBE6-2094-42A4-A053-94C29C6054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1D2CA26C-0F75-470C-8C62-F409CF9D42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C895232C-6961-4EF0-9945-BF41875348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0F7CAE4D-86C1-4BD5-81E8-D30DE1F831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84619896-F781-408D-B7AE-06A0235FA3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A127CFE6-CAB6-43BB-940A-EA65B5913C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4EAB4423-1EDE-45C0-85B8-955DCCD798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B17303E9-663A-44E8-9187-50DB4E1F65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29A99192-9970-4E78-A5B3-4C252BE12B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E33CFA44-3763-4670-BCA9-66D13A3C42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0FD0DDE3-27F4-4EE5-8D54-33DD23F849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886ED460-3E15-4C1F-8ADA-80CCAA6734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7EA25338-5F50-4F6D-8B89-0FBACFEDF6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F9A35A3D-0461-4847-9168-C1E63AC281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735F8B31-9027-4C9C-92DE-CED8C0E87B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63459AD2-22FB-4960-AA4B-823D41F9C7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DB685169-24CB-4E2F-9B53-4F8953B6B6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A6A3438A-F5EF-4A8C-9A19-89960AA090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C870621B-8829-4AB5-A8BE-3C97C65C0D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C8E575D8-D7B9-49A6-9E2B-1D43AB7040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CE7D8C78-35B2-45F6-9984-42600BB111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ADFBD38D-2D00-4975-8229-4E3D6D4331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E067174D-9F80-4CA6-8A22-D85655A1D4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7F648459-1884-47CE-9EFD-9B8C3191DD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A5E4E9E8-68DF-44DA-9982-1A59946CA4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E72AB177-747F-4194-9012-231330D10F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22193846-69BE-4EAD-A4EE-FB44E77EA4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C98884C5-9250-44F0-BA68-DD718FA9E2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4EF11868-916D-40D9-A35C-263DDA5C95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E8703C8D-A73C-47EB-8AF5-40B815BB81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858420EA-DD38-40C6-A266-039B8ED590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E31C2114-EBAF-42DC-A281-0B261A69E2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587A2FE9-4A7A-4153-84CC-7D5280FC55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54AE6EA6-0DDF-423F-A1D7-23A7D1C129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EDB5D87F-D881-4338-9889-1934D586D7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2F95023A-EE05-4FBB-8554-00DB9701CA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5383F75F-F89C-433B-B43C-358F8A8E3D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A5EDE8C4-8137-4B66-81F6-51E59855B0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12F24DB1-F689-4C97-A373-0D36A787DC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57DE10A5-581F-4611-8F29-9D431D4C2E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3CB03AC1-C26B-495B-847E-830D4E5627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28F4154D-2E7D-4799-A7AC-D2BF67896D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BBF92FCA-F29E-4596-88CB-608B19D5B0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D6119419-65AD-49C9-BE06-C1289DF584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1CAB9022-5A20-4599-B655-EFF27599E0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4161A286-57A7-4897-A943-3DE76AF1EC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359BEC7C-F7E1-46AA-A58F-74D00DF613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F71A53EB-1C5D-437E-A35F-F2B3D2A462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BFECDCD8-E7DD-45AF-AA32-AE36A231F2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D3C59FE4-C543-4EB1-923E-A93AA964E6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7F90E7C1-47DC-4F7D-97C6-8CE659E39B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2D4B51FE-7E84-4F89-9A02-6F2B0AAE98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BA18E41F-CE55-43FB-B6B0-7644E144C3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5073939F-995B-45C3-92F7-79E89F5BA8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95410999-458D-403D-92B1-987382126B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A81F35EA-D1C3-4E9C-84D1-A17D3CA550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A257B9D2-F786-41F2-8EE9-48A7049A0E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28B52BBC-4CF4-41A7-B975-D3B2151692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CC375973-296A-4C09-823C-428A297A26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1D61FFC3-CCB8-4C87-A779-00437308B5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4C59C40A-E3C6-4979-A81D-032E2344E9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EDFA1C5A-3C4E-469E-A653-729E2ED499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584A2DFD-3640-48C9-97D5-7336FB5856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BD459C7B-0C5C-49AF-87B9-D57DAD11AA6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2A09D79B-7230-4065-8A5B-629A1641510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B3AE4493-1C0E-40A3-AD88-1C9C916878E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4E51B7F7-D659-4147-8C6C-E82B3587632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2BE3F8DE-0DD8-4136-AEB8-E53C0A131F9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08175AC8-D5FD-4EAB-AFAC-DE759D48944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99F309D5-C3A5-4459-A86D-A89F50BEC0D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23820E73-4573-4E51-9DC0-4AE734695BD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2BD02DC3-CCD3-4362-903B-2162B2DBC18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64CF14BD-8F8C-4683-B1FD-7BF10236A57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3C0D29DE-4787-4FF9-A452-70FFAA2A24E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2D427E48-8909-479A-9BFA-81B8ED5B74B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611A9E59-8837-44F1-9C61-966E54C633B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0029F797-A357-4F92-A743-163938D7652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2F2C9D31-EB2F-4DBF-A88C-00DA68B0823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8E02122F-138F-443B-A1A8-581B0614A00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EADC2A6F-7C66-4D7F-A6B5-F45FBC3ACD7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C2606F03-210E-448C-A820-F20996F2754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515DB5E3-1224-45FD-A1C0-86B9D08166C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4F47BA38-69D9-4F99-A4CB-E33F4883BA4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F8EC45B1-E262-4DB4-A464-AD43CD93E52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B90A4EB8-1541-493B-8364-61825AD1426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F3943F30-8916-4CC7-865D-73B8AD10E56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84EA2353-1174-48FF-BA64-4B4F7F2C4D0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F13C9EB8-8F8E-4F9A-A19C-62FE5F61CFF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EE53E976-4DF9-47E3-B3CA-42B99950D66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1D5493EF-EC43-4284-95D7-251E19ED539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4136198B-DE63-41CE-AE28-1AF17ACF22D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BD38CE81-0E23-45A5-91F8-E86697441E7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14841FCA-C45A-45BC-96C0-901F5F3429A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D27F02D7-32A5-4328-B675-A03E8640ED9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A70F659B-F39E-404F-AA0F-3E7B6A3B19C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7DB17AD2-F104-43AE-9FD0-10D771C20FE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B6E274AC-F340-46AA-9932-06308FE6706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17F9EEFD-F411-4E59-8554-439034BC48A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92F98F90-6B18-4131-962D-FDDF3476C2D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D2D4C680-D11A-480E-8E38-A711B90DC49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D9C84167-F460-4128-AF4B-46FBB2D0408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0DCC82BB-EF4E-4F1A-9A45-462F2ECD082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F1A81548-93F8-4DFD-A2C4-C4050A75258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7E2E010F-5BFA-40AE-A4E4-4FE1286C479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0F186C05-2D5D-493A-9F55-A69548060CF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943743B9-F6D1-439D-AF00-B70B26F8186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773175CD-A5E2-4EF2-8565-8E5332AC6D9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81CD4365-9BE9-410D-AD88-B49503C9AB1F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A328A1C3-9649-4CE2-A0CC-8CAEADD6C8D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C676E595-B31B-4461-B872-534935DF453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2D1A521B-0670-4EE4-91F6-9E8DA420DA5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47BD14FD-E4BD-4EBF-A498-23220802363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901FCC3F-DE2E-421A-AA17-D49BF0C12B4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44DED2BA-3356-44C9-93B9-C9A1CB98B42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C470A9EA-B956-4078-B65F-AC50B9B56C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4C754B2C-FD05-45DF-BE71-E91B3DED56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ACFD265F-F41B-42E5-9A03-C3759D29C64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0B0BCDDD-75C8-4EE7-B23D-FA46F45E5D5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3A562DED-C09A-4FBB-A84D-7BD2AAEC200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8E1FEFFE-4DC3-40CF-8266-6695194B7EE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3447F869-B793-4093-9BD2-CFA94FC9888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9F5F1D8C-354C-40BE-8C19-CFA8BEC5B98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DE13E397-D84A-40C6-BC7F-BAE10F817AD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1E1E6644-B3C0-4F92-84DF-D7BFB342719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387F803E-3E6E-476D-82F2-D7A8809BC8B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59B24ECB-97B9-44AE-B855-DF432E3F86F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EB8D29F1-55DB-4F4E-9B9A-563F4207CB0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04C27583-37AA-4FEF-879A-26B6C8D8113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FC197645-5E96-4604-B728-9488F394B93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86A2FFD0-6CA7-44EA-9F94-8C587C9C22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13E39D1B-E3DB-4DDE-B557-35CA35E1613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FE8F38E2-C456-4662-B54D-4281C595A2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6E2C2AA0-C8FD-445A-A893-221836D44B6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D41A40AC-D555-4F05-8565-E0CCF617351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B87BC9F3-5C77-4E1E-9DB6-3FE7956995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5A45AFE5-F90A-48E2-BB4F-8F939B60F2F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B9BADD95-682E-4251-B593-48D3FA6C13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48AEB5B1-DB23-4EC9-8BA8-E84A6A46F8A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369C1D6C-B5A0-4A58-B50B-6256F08B410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F6ABDA51-BDB6-434D-9A64-3FE562FB021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A6A2F876-DF03-476C-BF99-46DD145E553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B05DDB07-43E4-4C97-9578-4D56873D9C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F1464112-8015-40B7-BDD1-455E3895BCC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38CC698F-9BD0-476D-8BC3-57A44469963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FC41F226-01C1-4AAA-8E59-76275AE6C3E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98409FC3-8C70-4BC1-9E9E-C66332C129D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3B7164D7-6491-44C9-8C0C-B32E3F92D8A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2473FD9D-DADE-4438-B8D3-376DBE42E55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BACFDD30-6652-4479-9CF5-2557ED04EF0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133A51F8-743D-47D6-8605-FAD99452429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ED1ED766-0A40-483A-86E1-D1C6394AE9A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5752B18F-3AB3-4B6D-978C-8B307FDF301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63178EE1-41E2-4938-ACEF-A58273AD9B9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E793971D-874F-4CBF-9B5B-52731EE8F3C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3CBF6854-7F9A-462D-AEDC-E2BF52B299C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60F989E3-A9C7-401F-A717-A4A78839C5F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858BA759-0BFC-4E79-9AFD-B8E36F09F8A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D3608FDF-ABDE-4B19-833D-F370DE2D93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E5ED823A-3F00-4245-87C4-1255A566E5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D1EED7B8-F3C6-4747-B35E-8924FD5138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286F8F8F-2997-4AFB-880E-6D895075EB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F6D266F3-6C49-43E1-84E0-A9F82DF9FA5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1C2766D4-B65E-4A6B-AEE4-9252B7904C6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29211806-7ECC-4F7B-9DCD-D669207503F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60C852D2-E695-4793-9CB6-4767A4E7D368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DB5D765A-279A-4216-BB4E-32B7088275C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B2436E2E-E9BD-49E2-96E1-6E712AC865A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6478215E-6C68-460A-AF5B-602165E7731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90CAAFC4-5D60-4858-9476-2952BDF922B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E57F4C27-DFD2-48A5-964C-8C22924E6F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C822D165-E5FE-479D-ABD8-27A353AC14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5E1DB7B9-5653-42B7-BD15-5D3DBB57EA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FC9FB16D-5AD3-4281-9F91-6E46996DA9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2B69E54B-FA5C-4A40-9854-0939D3F7F7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FAE586BE-AC7F-4F01-A53A-06638170E1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0E90869A-B0A5-4AD6-B05B-DC948E0630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F3D64224-985C-42BB-94A8-35494E834B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5CD4B163-A40D-4E29-84F1-CDD7D6C03D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0FC72AEF-860E-43EF-88B6-501F82E6C2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7F5156DE-6276-482B-9DB2-424745021C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BB0A6AD4-0CD7-42FB-95B1-4BC00856AD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40259A2E-1DD4-4872-895B-2C903A3213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356AEE19-E204-464C-88D1-CE954150C8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211ED3AF-C74F-442E-B339-8DA64AAEB7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98902381-B4CE-4D9E-8B70-1F3DFD1943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38AD5DD7-7D94-4C96-91EF-82F00642C6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10DC126B-F921-422B-9BD4-9BBC3CC63B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E8D56A0D-56F2-4262-A2D0-77617DAD2E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9421C4A7-0904-49FD-AC0E-6A56F11C0C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E0A73D0C-D6A4-463A-B0F5-E3B2D6438A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AF2BDEFA-5224-45C1-852A-966589C3BA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5759FFC3-B3EF-44B3-86F2-41CF1F1880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A5E64201-3352-4D68-803B-1B2023C4DA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3314ABE8-4197-4D72-A460-30A627D16E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EC1B596D-931C-4BF9-9FFD-D730EDD196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111BEEEA-3558-444E-B9CF-B0B932A026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19599D9A-C961-43FD-AAB4-97E00D712C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81E13083-8727-45F5-98BB-6B50D4A4F1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A8D97F59-16F4-4125-8E11-A8F6FD7AFB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290BED47-C9FA-41C5-B005-3805A9D05F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BB5659DB-E0F8-4475-BE0F-ADA15A2C70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41561920-AADB-40E7-840F-719C5C81D2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B411132A-363C-4BAF-9AF8-155ABDC071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E05673F6-889F-461D-941B-2A4C424173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0617DFF4-AC74-416E-9654-090CFB3310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12EC2BFD-D1E4-47A1-95F8-E66E814506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DA12A7EB-DB61-4270-A8D5-FD3F79FCAB9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9968AEB9-9180-4F52-A1F3-EF8786B7A9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D366832F-30C0-49C3-ABAC-14005BFBB3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5BBBF810-38D5-4614-8B77-E5A446D8E3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A85AC2D2-CEF4-4684-96B8-E3093ADB79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20C0337B-7521-4C95-8E52-4B611A4A16F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A19B1E98-7030-4527-B171-73C681249C6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34DAAE0B-7586-43F8-A438-461ED76F94A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989294AE-ACF4-4C58-A792-056830674BA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507256DC-5296-4FD6-BCBB-22727CFE99C7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FFE0382E-07F9-4090-B3D0-75D27DD81C8E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B29FC5E6-07F0-4AB8-B886-FFECE28CE64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4997671B-6D66-460A-B199-DC0124A6E64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C48D685D-C5F1-40A4-A057-3083A10CF97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F2CA3208-34CE-4496-AE75-3F08E18AB42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41ED1192-E027-4C58-843A-C344CD7A869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A3993900-06AB-45E3-ACF6-8ED1A084B85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BFFA19DB-90D2-40E5-BA73-B9F472988ED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DF515CFE-2994-4600-B02F-59F54586DE9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7FFF7FEA-68A1-411A-83F3-31932AB2D1F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28EE8698-9938-43CD-ACCB-324F3E7B6B5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1BBE3A12-4037-4C74-939A-EE0490A69AD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60CA15FF-C23C-4935-ABDC-D62526682EB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27F18902-6C57-4026-87CB-A2C26D1BA7E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D3818FCB-C5B6-4CEF-A485-F353200CB1E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97C8E351-8745-424F-9990-604E90ADDBB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B99FC59A-288D-4212-B1FB-08811D233CC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C8BE9C59-DB41-4FD9-9AC9-CAA1399038D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C45381D1-C136-409F-88C4-737DC499759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B4B5A1D9-05C8-4BB4-A818-7960916E263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1A084966-3266-49A0-8D9B-C1599D743AF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49ECB6E8-1EB1-4512-BC89-6A576436D8FB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93BF82EA-1BF2-40B5-953B-58F2275B8380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6491200C-265B-4FDB-B380-507A99EEC15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C4D5C5CB-C716-47B5-A22F-0D74F8F3B09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28953BB0-C8FE-4227-842E-0966E214642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C0B5733B-0E24-4A00-86C5-3683542045A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17FFFB6F-3D9B-46B1-B188-5FD06C582D4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3D5EF59C-F0F0-4B81-9027-F14B92B7A954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5E30D5D1-FD4F-4257-BD7B-871683D05073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32E0B372-26A5-48B2-B3FD-A21C7D8BF25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33552FD4-8CF3-450A-81BE-D2680DEA55CE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A9F82C8B-5729-48AF-A0C2-A186737BC38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D76DE5E1-6F2D-402C-A39C-E21A7AFA349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9BFDDE3E-A8E4-4A3D-AA3B-BA819927FAD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A737342A-6C83-46B4-BB9E-DFA8F45768A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3F1AA378-E51D-490B-9B38-59532D9021C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76E1299E-CB00-42B2-A755-5D92E94691C6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20C6CEB1-DDAA-4830-932E-2C12A1EFF4D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2D096C5C-B934-49C6-B773-C2232371338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0E5A8906-5FA7-4FCB-B1F6-241E9C00AA2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3F44FAC6-3608-42E9-A932-10052C7101D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239D14A7-9057-44FF-A8EC-0875DDDC78F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FB5936F5-D8C9-485C-A91F-BB88CF33761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F4D474D9-D596-48D0-8456-D45E157F1FC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48AA2F98-9602-4BBA-9EEC-5530CCB0BA10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6F461DDC-3966-413F-80F6-A9B51663BBF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46BB584B-C0E9-410E-B254-1E12E69F37D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99440997-C889-4DEC-9EBC-C055ED08B5E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00DD56E8-CC6F-41BF-9C0D-F2E1957D909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44FA07CD-A33F-4201-9072-53E9C7AC65F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3599AB29-B3F2-41C5-9762-F9010A27257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1F055BC6-AB3A-44D2-950F-D997C6A1CF6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1EEEC700-B42B-46C3-95F9-8FE0303D633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21FC9648-B43B-46CB-9A0F-CBACCC98956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E099454E-0A27-433D-B324-2FC4D526FE7E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85CB5600-8297-42BA-B29E-223F439CF70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<sst xmlns="http://schemas.openxmlformats.org/spreadsheetml/2006/main" count="1102" uniqueCount="271">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</sst>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3946744</v>
      </c>
    </row>
    <row r="8" spans="1:3" ht="15" customHeight="1" x14ac:dyDescent="0.25">
      <c r="B8" s="7" t="s">
        <v>106</v>
      </c>
      <c r="C8" s="70">
        <v>0.46299999999999997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0.33406288146972701</v>
      </c>
    </row>
    <row r="11" spans="1:3" ht="15" customHeight="1" x14ac:dyDescent="0.25">
      <c r="B11" s="7" t="s">
        <v>108</v>
      </c>
      <c r="C11" s="70">
        <v>0.442</v>
      </c>
    </row>
    <row r="12" spans="1:3" ht="15" customHeight="1" x14ac:dyDescent="0.25">
      <c r="B12" s="7" t="s">
        <v>109</v>
      </c>
      <c r="C12" s="70">
        <v>0.44</v>
      </c>
    </row>
    <row r="13" spans="1:3" ht="15" customHeight="1" x14ac:dyDescent="0.25">
      <c r="B13" s="7" t="s">
        <v>110</v>
      </c>
      <c r="C13" s="70">
        <v>0.68900000000000006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0.13689999999999999</v>
      </c>
    </row>
    <row r="24" spans="1:3" ht="15" customHeight="1" x14ac:dyDescent="0.25">
      <c r="B24" s="20" t="s">
        <v>102</v>
      </c>
      <c r="C24" s="71">
        <v>0.45260000000000006</v>
      </c>
    </row>
    <row r="25" spans="1:3" ht="15" customHeight="1" x14ac:dyDescent="0.25">
      <c r="B25" s="20" t="s">
        <v>103</v>
      </c>
      <c r="C25" s="71">
        <v>0.30810000000000004</v>
      </c>
    </row>
    <row r="26" spans="1:3" ht="15" customHeight="1" x14ac:dyDescent="0.25">
      <c r="B26" s="20" t="s">
        <v>104</v>
      </c>
      <c r="C26" s="71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0.23600000000000002</v>
      </c>
    </row>
    <row r="30" spans="1:3" ht="14.25" customHeight="1" x14ac:dyDescent="0.25">
      <c r="B30" s="30" t="s">
        <v>76</v>
      </c>
      <c r="C30" s="73">
        <v>4.4000000000000004E-2</v>
      </c>
    </row>
    <row r="31" spans="1:3" ht="14.25" customHeight="1" x14ac:dyDescent="0.25">
      <c r="B31" s="30" t="s">
        <v>77</v>
      </c>
      <c r="C31" s="73">
        <v>0.10400000000000001</v>
      </c>
    </row>
    <row r="32" spans="1:3" ht="14.25" customHeight="1" x14ac:dyDescent="0.25">
      <c r="B32" s="30" t="s">
        <v>78</v>
      </c>
      <c r="C32" s="73">
        <v>0.61599999999999999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33.5</v>
      </c>
    </row>
    <row r="38" spans="1:5" ht="15" customHeight="1" x14ac:dyDescent="0.25">
      <c r="B38" s="16" t="s">
        <v>91</v>
      </c>
      <c r="C38" s="75">
        <v>64.2</v>
      </c>
      <c r="D38" s="17"/>
      <c r="E38" s="18"/>
    </row>
    <row r="39" spans="1:5" ht="15" customHeight="1" x14ac:dyDescent="0.25">
      <c r="B39" s="16" t="s">
        <v>90</v>
      </c>
      <c r="C39" s="75">
        <v>88.8</v>
      </c>
      <c r="D39" s="17"/>
      <c r="E39" s="17"/>
    </row>
    <row r="40" spans="1:5" ht="15" customHeight="1" x14ac:dyDescent="0.25">
      <c r="B40" s="16" t="s">
        <v>171</v>
      </c>
      <c r="C40" s="75">
        <v>6.45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2.2499999999999999E-2</v>
      </c>
      <c r="D45" s="17"/>
    </row>
    <row r="46" spans="1:5" ht="15.75" customHeight="1" x14ac:dyDescent="0.25">
      <c r="B46" s="16" t="s">
        <v>11</v>
      </c>
      <c r="C46" s="71">
        <v>0.1177</v>
      </c>
      <c r="D46" s="17"/>
    </row>
    <row r="47" spans="1:5" ht="15.75" customHeight="1" x14ac:dyDescent="0.25">
      <c r="B47" s="16" t="s">
        <v>12</v>
      </c>
      <c r="C47" s="71">
        <v>0.28749999999999998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3.0829971913350001</v>
      </c>
      <c r="D51" s="17"/>
    </row>
    <row r="52" spans="1:4" ht="15" customHeight="1" x14ac:dyDescent="0.25">
      <c r="B52" s="16" t="s">
        <v>125</v>
      </c>
      <c r="C52" s="76">
        <v>3.2378753555999999</v>
      </c>
    </row>
    <row r="53" spans="1:4" ht="15.75" customHeight="1" x14ac:dyDescent="0.25">
      <c r="B53" s="16" t="s">
        <v>126</v>
      </c>
      <c r="C53" s="76">
        <v>3.2378753555999999</v>
      </c>
    </row>
    <row r="54" spans="1:4" ht="15.75" customHeight="1" x14ac:dyDescent="0.25">
      <c r="B54" s="16" t="s">
        <v>127</v>
      </c>
      <c r="C54" s="76">
        <v>2.80946767485</v>
      </c>
    </row>
    <row r="55" spans="1:4" ht="15.75" customHeight="1" x14ac:dyDescent="0.25">
      <c r="B55" s="16" t="s">
        <v>128</v>
      </c>
      <c r="C55" s="76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0.41012290424244019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41.387637286401322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44.781858972877899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153.49737236585747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0.29312507679810207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1.2256973990263496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1.2256973990263496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1.2256973990263496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1.2256973990263496</v>
      </c>
      <c r="E13" s="86" t="s">
        <v>202</v>
      </c>
    </row>
    <row r="14" spans="1:5" ht="15.75" customHeight="1" x14ac:dyDescent="0.25">
      <c r="A14" s="11" t="s">
        <v>187</v>
      </c>
      <c r="B14" s="85">
        <v>0.25</v>
      </c>
      <c r="C14" s="85">
        <v>0.95</v>
      </c>
      <c r="D14" s="86">
        <v>14.306920841998267</v>
      </c>
      <c r="E14" s="86" t="s">
        <v>202</v>
      </c>
    </row>
    <row r="15" spans="1:5" ht="15.75" customHeight="1" x14ac:dyDescent="0.25">
      <c r="A15" s="11" t="s">
        <v>209</v>
      </c>
      <c r="B15" s="85">
        <v>0.25</v>
      </c>
      <c r="C15" s="85">
        <v>0.95</v>
      </c>
      <c r="D15" s="86">
        <v>14.306920841998267</v>
      </c>
      <c r="E15" s="86" t="s">
        <v>202</v>
      </c>
    </row>
    <row r="16" spans="1:5" ht="15.75" customHeight="1" x14ac:dyDescent="0.25">
      <c r="A16" s="52" t="s">
        <v>57</v>
      </c>
      <c r="B16" s="85">
        <v>0.2</v>
      </c>
      <c r="C16" s="85">
        <v>0.95</v>
      </c>
      <c r="D16" s="86">
        <v>0.36320040935559383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0.113</v>
      </c>
      <c r="C18" s="85">
        <v>0.95</v>
      </c>
      <c r="D18" s="87">
        <v>3.6171916310093835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3.6171916310093835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3.6171916310093835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2.7583471024083175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24.452045938305751</v>
      </c>
      <c r="E22" s="86" t="s">
        <v>202</v>
      </c>
    </row>
    <row r="23" spans="1:5" ht="15.75" customHeight="1" x14ac:dyDescent="0.25">
      <c r="A23" s="52" t="s">
        <v>34</v>
      </c>
      <c r="B23" s="85">
        <v>0.75800000000000001</v>
      </c>
      <c r="C23" s="85">
        <v>0.95</v>
      </c>
      <c r="D23" s="86">
        <v>4.7321919239691654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20.61562649086434</v>
      </c>
      <c r="E24" s="86" t="s">
        <v>202</v>
      </c>
    </row>
    <row r="25" spans="1:5" ht="15.75" customHeight="1" x14ac:dyDescent="0.25">
      <c r="A25" s="52" t="s">
        <v>87</v>
      </c>
      <c r="B25" s="85">
        <v>0.28100000000000003</v>
      </c>
      <c r="C25" s="85">
        <v>0.95</v>
      </c>
      <c r="D25" s="86">
        <v>20.615343458261503</v>
      </c>
      <c r="E25" s="86" t="s">
        <v>202</v>
      </c>
    </row>
    <row r="26" spans="1:5" ht="15.75" customHeight="1" x14ac:dyDescent="0.25">
      <c r="A26" s="52" t="s">
        <v>137</v>
      </c>
      <c r="B26" s="85">
        <v>0.25</v>
      </c>
      <c r="C26" s="85">
        <v>0.95</v>
      </c>
      <c r="D26" s="86">
        <v>4.9020856279301412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4.7796966556629759</v>
      </c>
      <c r="E27" s="86" t="s">
        <v>202</v>
      </c>
    </row>
    <row r="28" spans="1:5" ht="15.75" customHeight="1" x14ac:dyDescent="0.25">
      <c r="A28" s="52" t="s">
        <v>84</v>
      </c>
      <c r="B28" s="85">
        <v>0.17199999999999999</v>
      </c>
      <c r="C28" s="85">
        <v>0.95</v>
      </c>
      <c r="D28" s="86">
        <v>2.0599576153965211</v>
      </c>
      <c r="E28" s="86" t="s">
        <v>202</v>
      </c>
    </row>
    <row r="29" spans="1:5" ht="15.75" customHeight="1" x14ac:dyDescent="0.25">
      <c r="A29" s="52" t="s">
        <v>58</v>
      </c>
      <c r="B29" s="85">
        <v>0.113</v>
      </c>
      <c r="C29" s="85">
        <v>0.95</v>
      </c>
      <c r="D29" s="86">
        <v>75.665679869964904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0.89524516395230957</v>
      </c>
      <c r="E30" s="86" t="s">
        <v>202</v>
      </c>
    </row>
    <row r="31" spans="1:5" ht="15.75" customHeight="1" x14ac:dyDescent="0.25">
      <c r="A31" s="52" t="s">
        <v>28</v>
      </c>
      <c r="B31" s="85">
        <v>0.6080000000000001</v>
      </c>
      <c r="C31" s="85">
        <v>0.95</v>
      </c>
      <c r="D31" s="86">
        <v>0.73334431799167266</v>
      </c>
      <c r="E31" s="86" t="s">
        <v>202</v>
      </c>
    </row>
    <row r="32" spans="1:5" ht="15.75" customHeight="1" x14ac:dyDescent="0.25">
      <c r="A32" s="52" t="s">
        <v>83</v>
      </c>
      <c r="B32" s="85">
        <v>0.41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0.47299999999999998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0.22500000000000001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0.81900000000000006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0.42499999999999999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0.183</v>
      </c>
      <c r="C37" s="85">
        <v>0.95</v>
      </c>
      <c r="D37" s="86">
        <v>5.7467676630794493</v>
      </c>
      <c r="E37" s="86" t="s">
        <v>202</v>
      </c>
    </row>
    <row r="38" spans="1:6" ht="15.75" customHeight="1" x14ac:dyDescent="0.25">
      <c r="A38" s="52" t="s">
        <v>60</v>
      </c>
      <c r="B38" s="85">
        <v>1E-3</v>
      </c>
      <c r="C38" s="85">
        <v>0.95</v>
      </c>
      <c r="D38" s="86">
        <v>0.75730237585295845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0.21656592880000006</v>
      </c>
      <c r="C3" s="26">
        <f>frac_mam_1_5months * 2.6</f>
        <v>0.21656592880000006</v>
      </c>
      <c r="D3" s="26">
        <f>frac_mam_6_11months * 2.6</f>
        <v>0.22863743239999998</v>
      </c>
      <c r="E3" s="26">
        <f>frac_mam_12_23months * 2.6</f>
        <v>0.17547844339999999</v>
      </c>
      <c r="F3" s="26">
        <f>frac_mam_24_59months * 2.6</f>
        <v>7.4198110306666676E-2</v>
      </c>
    </row>
    <row r="4" spans="1:6" ht="15.75" customHeight="1" x14ac:dyDescent="0.25">
      <c r="A4" s="3" t="s">
        <v>66</v>
      </c>
      <c r="B4" s="26">
        <f>frac_sam_1month * 2.6</f>
        <v>4.5465113200000004E-2</v>
      </c>
      <c r="C4" s="26">
        <f>frac_sam_1_5months * 2.6</f>
        <v>4.5465113200000004E-2</v>
      </c>
      <c r="D4" s="26">
        <f>frac_sam_6_11months * 2.6</f>
        <v>9.8547555600000003E-2</v>
      </c>
      <c r="E4" s="26">
        <f>frac_sam_12_23months * 2.6</f>
        <v>4.3767471799999999E-2</v>
      </c>
      <c r="F4" s="26">
        <f>frac_sam_24_59months * 2.6</f>
        <v>1.4278535093333333E-2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888045.99674999993</v>
      </c>
      <c r="C2" s="78">
        <v>1321896</v>
      </c>
      <c r="D2" s="78">
        <v>2050465</v>
      </c>
      <c r="E2" s="78">
        <v>1412073</v>
      </c>
      <c r="F2" s="78">
        <v>940197</v>
      </c>
      <c r="G2" s="22">
        <f t="shared" ref="G2:G40" si="0">C2+D2+E2+F2</f>
        <v>5724631</v>
      </c>
      <c r="H2" s="22">
        <f t="shared" ref="H2:H40" si="1">(B2 + stillbirth*B2/(1000-stillbirth))/(1-abortion)</f>
        <v>1048743.9895201889</v>
      </c>
      <c r="I2" s="22">
        <f>G2-H2</f>
        <v>4675887.0104798116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902967.02999999991</v>
      </c>
      <c r="C3" s="78">
        <v>1349000</v>
      </c>
      <c r="D3" s="78">
        <v>2119000</v>
      </c>
      <c r="E3" s="78">
        <v>1451000</v>
      </c>
      <c r="F3" s="78">
        <v>975000</v>
      </c>
      <c r="G3" s="22">
        <f t="shared" si="0"/>
        <v>5894000</v>
      </c>
      <c r="H3" s="22">
        <f t="shared" si="1"/>
        <v>1066365.0857197517</v>
      </c>
      <c r="I3" s="22">
        <f t="shared" ref="I3:I15" si="3">G3-H3</f>
        <v>4827634.9142802488</v>
      </c>
    </row>
    <row r="4" spans="1:9" ht="15.75" customHeight="1" x14ac:dyDescent="0.25">
      <c r="A4" s="7">
        <f t="shared" si="2"/>
        <v>2019</v>
      </c>
      <c r="B4" s="77">
        <v>918018.1669999999</v>
      </c>
      <c r="C4" s="78">
        <v>1376000</v>
      </c>
      <c r="D4" s="78">
        <v>2188000</v>
      </c>
      <c r="E4" s="78">
        <v>1494000</v>
      </c>
      <c r="F4" s="78">
        <v>1012000</v>
      </c>
      <c r="G4" s="22">
        <f t="shared" si="0"/>
        <v>6070000</v>
      </c>
      <c r="H4" s="22">
        <f t="shared" si="1"/>
        <v>1084139.8288321162</v>
      </c>
      <c r="I4" s="22">
        <f t="shared" si="3"/>
        <v>4985860.171167884</v>
      </c>
    </row>
    <row r="5" spans="1:9" ht="15.75" customHeight="1" x14ac:dyDescent="0.25">
      <c r="A5" s="7">
        <f t="shared" si="2"/>
        <v>2020</v>
      </c>
      <c r="B5" s="77">
        <v>933267.348</v>
      </c>
      <c r="C5" s="78">
        <v>1403000</v>
      </c>
      <c r="D5" s="78">
        <v>2257000</v>
      </c>
      <c r="E5" s="78">
        <v>1538000</v>
      </c>
      <c r="F5" s="78">
        <v>1048000</v>
      </c>
      <c r="G5" s="22">
        <f t="shared" si="0"/>
        <v>6246000</v>
      </c>
      <c r="H5" s="22">
        <f t="shared" si="1"/>
        <v>1102148.4533598812</v>
      </c>
      <c r="I5" s="22">
        <f t="shared" si="3"/>
        <v>5143851.5466401186</v>
      </c>
    </row>
    <row r="6" spans="1:9" ht="15.75" customHeight="1" x14ac:dyDescent="0.25">
      <c r="A6" s="7">
        <f t="shared" si="2"/>
        <v>2021</v>
      </c>
      <c r="B6" s="77">
        <v>947978.11120000004</v>
      </c>
      <c r="C6" s="78">
        <v>1430000</v>
      </c>
      <c r="D6" s="78">
        <v>2324000</v>
      </c>
      <c r="E6" s="78">
        <v>1586000</v>
      </c>
      <c r="F6" s="78">
        <v>1083000</v>
      </c>
      <c r="G6" s="22">
        <f t="shared" si="0"/>
        <v>6423000</v>
      </c>
      <c r="H6" s="22">
        <f t="shared" si="1"/>
        <v>1119521.229706733</v>
      </c>
      <c r="I6" s="22">
        <f t="shared" si="3"/>
        <v>5303478.7702932674</v>
      </c>
    </row>
    <row r="7" spans="1:9" ht="15.75" customHeight="1" x14ac:dyDescent="0.25">
      <c r="A7" s="7">
        <f t="shared" si="2"/>
        <v>2022</v>
      </c>
      <c r="B7" s="77">
        <v>962754.47639999993</v>
      </c>
      <c r="C7" s="78">
        <v>1458000</v>
      </c>
      <c r="D7" s="78">
        <v>2389000</v>
      </c>
      <c r="E7" s="78">
        <v>1636000</v>
      </c>
      <c r="F7" s="78">
        <v>1120000</v>
      </c>
      <c r="G7" s="22">
        <f t="shared" si="0"/>
        <v>6603000</v>
      </c>
      <c r="H7" s="22">
        <f t="shared" si="1"/>
        <v>1136971.4791838643</v>
      </c>
      <c r="I7" s="22">
        <f t="shared" si="3"/>
        <v>5466028.5208161362</v>
      </c>
    </row>
    <row r="8" spans="1:9" ht="15.75" customHeight="1" x14ac:dyDescent="0.25">
      <c r="A8" s="7">
        <f t="shared" si="2"/>
        <v>2023</v>
      </c>
      <c r="B8" s="77">
        <v>977582.85240000009</v>
      </c>
      <c r="C8" s="78">
        <v>1488000</v>
      </c>
      <c r="D8" s="78">
        <v>2454000</v>
      </c>
      <c r="E8" s="78">
        <v>1690000</v>
      </c>
      <c r="F8" s="78">
        <v>1157000</v>
      </c>
      <c r="G8" s="22">
        <f t="shared" si="0"/>
        <v>6789000</v>
      </c>
      <c r="H8" s="22">
        <f t="shared" si="1"/>
        <v>1154483.1511707418</v>
      </c>
      <c r="I8" s="22">
        <f t="shared" si="3"/>
        <v>5634516.8488292582</v>
      </c>
    </row>
    <row r="9" spans="1:9" ht="15.75" customHeight="1" x14ac:dyDescent="0.25">
      <c r="A9" s="7">
        <f t="shared" si="2"/>
        <v>2024</v>
      </c>
      <c r="B9" s="77">
        <v>992449.64800000016</v>
      </c>
      <c r="C9" s="78">
        <v>1520000</v>
      </c>
      <c r="D9" s="78">
        <v>2517000</v>
      </c>
      <c r="E9" s="78">
        <v>1747000</v>
      </c>
      <c r="F9" s="78">
        <v>1193000</v>
      </c>
      <c r="G9" s="22">
        <f t="shared" si="0"/>
        <v>6977000</v>
      </c>
      <c r="H9" s="22">
        <f t="shared" si="1"/>
        <v>1172040.1950468312</v>
      </c>
      <c r="I9" s="22">
        <f t="shared" si="3"/>
        <v>5804959.8049531691</v>
      </c>
    </row>
    <row r="10" spans="1:9" ht="15.75" customHeight="1" x14ac:dyDescent="0.25">
      <c r="A10" s="7">
        <f t="shared" si="2"/>
        <v>2025</v>
      </c>
      <c r="B10" s="77">
        <v>1007307.2309999999</v>
      </c>
      <c r="C10" s="78">
        <v>1555000</v>
      </c>
      <c r="D10" s="78">
        <v>2578000</v>
      </c>
      <c r="E10" s="78">
        <v>1808000</v>
      </c>
      <c r="F10" s="78">
        <v>1231000</v>
      </c>
      <c r="G10" s="22">
        <f t="shared" si="0"/>
        <v>7172000</v>
      </c>
      <c r="H10" s="22">
        <f t="shared" si="1"/>
        <v>1189586.3592399834</v>
      </c>
      <c r="I10" s="22">
        <f t="shared" si="3"/>
        <v>5982413.6407600166</v>
      </c>
    </row>
    <row r="11" spans="1:9" ht="15.75" customHeight="1" x14ac:dyDescent="0.25">
      <c r="A11" s="7">
        <f t="shared" si="2"/>
        <v>2026</v>
      </c>
      <c r="B11" s="77">
        <v>1022412.4036</v>
      </c>
      <c r="C11" s="78">
        <v>1591000</v>
      </c>
      <c r="D11" s="78">
        <v>2637000</v>
      </c>
      <c r="E11" s="78">
        <v>1870000</v>
      </c>
      <c r="F11" s="78">
        <v>1269000</v>
      </c>
      <c r="G11" s="22">
        <f t="shared" si="0"/>
        <v>7367000</v>
      </c>
      <c r="H11" s="22">
        <f t="shared" si="1"/>
        <v>1207424.9160634929</v>
      </c>
      <c r="I11" s="22">
        <f t="shared" si="3"/>
        <v>6159575.0839365069</v>
      </c>
    </row>
    <row r="12" spans="1:9" ht="15.75" customHeight="1" x14ac:dyDescent="0.25">
      <c r="A12" s="7">
        <f t="shared" si="2"/>
        <v>2027</v>
      </c>
      <c r="B12" s="77">
        <v>1037498.4899999999</v>
      </c>
      <c r="C12" s="78">
        <v>1631000</v>
      </c>
      <c r="D12" s="78">
        <v>2694000</v>
      </c>
      <c r="E12" s="78">
        <v>1937000</v>
      </c>
      <c r="F12" s="78">
        <v>1305000</v>
      </c>
      <c r="G12" s="22">
        <f t="shared" si="0"/>
        <v>7567000</v>
      </c>
      <c r="H12" s="22">
        <f t="shared" si="1"/>
        <v>1225240.9329086612</v>
      </c>
      <c r="I12" s="22">
        <f t="shared" si="3"/>
        <v>6341759.0670913383</v>
      </c>
    </row>
    <row r="13" spans="1:9" ht="15.75" customHeight="1" x14ac:dyDescent="0.25">
      <c r="A13" s="7">
        <f t="shared" si="2"/>
        <v>2028</v>
      </c>
      <c r="B13" s="77">
        <v>1052553.2597999999</v>
      </c>
      <c r="C13" s="78">
        <v>1673000</v>
      </c>
      <c r="D13" s="78">
        <v>2751000</v>
      </c>
      <c r="E13" s="78">
        <v>2006000</v>
      </c>
      <c r="F13" s="78">
        <v>1345000</v>
      </c>
      <c r="G13" s="22">
        <f t="shared" si="0"/>
        <v>7775000</v>
      </c>
      <c r="H13" s="22">
        <f t="shared" si="1"/>
        <v>1243019.9662010153</v>
      </c>
      <c r="I13" s="22">
        <f t="shared" si="3"/>
        <v>6531980.0337989852</v>
      </c>
    </row>
    <row r="14" spans="1:9" ht="15.75" customHeight="1" x14ac:dyDescent="0.25">
      <c r="A14" s="7">
        <f t="shared" si="2"/>
        <v>2029</v>
      </c>
      <c r="B14" s="77">
        <v>1067597.2691999997</v>
      </c>
      <c r="C14" s="78">
        <v>1716000</v>
      </c>
      <c r="D14" s="78">
        <v>2810000</v>
      </c>
      <c r="E14" s="78">
        <v>2074000</v>
      </c>
      <c r="F14" s="78">
        <v>1386000</v>
      </c>
      <c r="G14" s="22">
        <f t="shared" si="0"/>
        <v>7986000</v>
      </c>
      <c r="H14" s="22">
        <f t="shared" si="1"/>
        <v>1260786.2919254436</v>
      </c>
      <c r="I14" s="22">
        <f t="shared" si="3"/>
        <v>6725213.7080745567</v>
      </c>
    </row>
    <row r="15" spans="1:9" ht="15.75" customHeight="1" x14ac:dyDescent="0.25">
      <c r="A15" s="7">
        <f t="shared" si="2"/>
        <v>2030</v>
      </c>
      <c r="B15" s="77">
        <v>1082552.4010000001</v>
      </c>
      <c r="C15" s="78">
        <v>1759000</v>
      </c>
      <c r="D15" s="78">
        <v>2873000</v>
      </c>
      <c r="E15" s="78">
        <v>2141000</v>
      </c>
      <c r="F15" s="78">
        <v>1431000</v>
      </c>
      <c r="G15" s="22">
        <f t="shared" si="0"/>
        <v>8204000</v>
      </c>
      <c r="H15" s="22">
        <f t="shared" si="1"/>
        <v>1278447.6570406875</v>
      </c>
      <c r="I15" s="22">
        <f t="shared" si="3"/>
        <v>6925552.3429593127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129.90525183314026</v>
      </c>
      <c r="I17" s="22">
        <f t="shared" si="4"/>
        <v>-129.90525183314026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5.9398276999999992E-2</v>
      </c>
    </row>
    <row r="4" spans="1:8" ht="15.75" customHeight="1" x14ac:dyDescent="0.25">
      <c r="B4" s="24" t="s">
        <v>7</v>
      </c>
      <c r="C4" s="79">
        <v>0.2122008420169475</v>
      </c>
    </row>
    <row r="5" spans="1:8" ht="15.75" customHeight="1" x14ac:dyDescent="0.25">
      <c r="B5" s="24" t="s">
        <v>8</v>
      </c>
      <c r="C5" s="79">
        <v>0.12165720559229758</v>
      </c>
    </row>
    <row r="6" spans="1:8" ht="15.75" customHeight="1" x14ac:dyDescent="0.25">
      <c r="B6" s="24" t="s">
        <v>10</v>
      </c>
      <c r="C6" s="79">
        <v>0.13864472573713757</v>
      </c>
    </row>
    <row r="7" spans="1:8" ht="15.75" customHeight="1" x14ac:dyDescent="0.25">
      <c r="B7" s="24" t="s">
        <v>13</v>
      </c>
      <c r="C7" s="79">
        <v>0.16960192852641998</v>
      </c>
    </row>
    <row r="8" spans="1:8" ht="15.75" customHeight="1" x14ac:dyDescent="0.25">
      <c r="B8" s="24" t="s">
        <v>14</v>
      </c>
      <c r="C8" s="79">
        <v>4.6629847468230611E-3</v>
      </c>
    </row>
    <row r="9" spans="1:8" ht="15.75" customHeight="1" x14ac:dyDescent="0.25">
      <c r="B9" s="24" t="s">
        <v>27</v>
      </c>
      <c r="C9" s="79">
        <v>7.987784272128276E-2</v>
      </c>
    </row>
    <row r="10" spans="1:8" ht="15.75" customHeight="1" x14ac:dyDescent="0.25">
      <c r="B10" s="24" t="s">
        <v>15</v>
      </c>
      <c r="C10" s="79">
        <v>0.21395619365909158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0.18451807565534101</v>
      </c>
      <c r="D14" s="79">
        <v>0.18451807565534101</v>
      </c>
      <c r="E14" s="79">
        <v>0.17062551488741998</v>
      </c>
      <c r="F14" s="79">
        <v>0.17062551488741998</v>
      </c>
    </row>
    <row r="15" spans="1:8" ht="15.75" customHeight="1" x14ac:dyDescent="0.25">
      <c r="B15" s="24" t="s">
        <v>16</v>
      </c>
      <c r="C15" s="79">
        <v>0.201194794195386</v>
      </c>
      <c r="D15" s="79">
        <v>0.201194794195386</v>
      </c>
      <c r="E15" s="79">
        <v>0.125785848365911</v>
      </c>
      <c r="F15" s="79">
        <v>0.125785848365911</v>
      </c>
    </row>
    <row r="16" spans="1:8" ht="15.75" customHeight="1" x14ac:dyDescent="0.25">
      <c r="B16" s="24" t="s">
        <v>17</v>
      </c>
      <c r="C16" s="79">
        <v>4.3829196914396303E-2</v>
      </c>
      <c r="D16" s="79">
        <v>4.3829196914396303E-2</v>
      </c>
      <c r="E16" s="79">
        <v>3.3775894239776103E-2</v>
      </c>
      <c r="F16" s="79">
        <v>3.3775894239776103E-2</v>
      </c>
    </row>
    <row r="17" spans="1:8" ht="15.75" customHeight="1" x14ac:dyDescent="0.25">
      <c r="B17" s="24" t="s">
        <v>18</v>
      </c>
      <c r="C17" s="79">
        <v>5.4891044984154503E-3</v>
      </c>
      <c r="D17" s="79">
        <v>5.4891044984154503E-3</v>
      </c>
      <c r="E17" s="79">
        <v>1.42460762470511E-2</v>
      </c>
      <c r="F17" s="79">
        <v>1.42460762470511E-2</v>
      </c>
    </row>
    <row r="18" spans="1:8" ht="15.75" customHeight="1" x14ac:dyDescent="0.25">
      <c r="B18" s="24" t="s">
        <v>19</v>
      </c>
      <c r="C18" s="79">
        <v>0.154955704876301</v>
      </c>
      <c r="D18" s="79">
        <v>0.154955704876301</v>
      </c>
      <c r="E18" s="79">
        <v>0.23730443152462399</v>
      </c>
      <c r="F18" s="79">
        <v>0.23730443152462399</v>
      </c>
    </row>
    <row r="19" spans="1:8" ht="15.75" customHeight="1" x14ac:dyDescent="0.25">
      <c r="B19" s="24" t="s">
        <v>20</v>
      </c>
      <c r="C19" s="79">
        <v>2.1073311895666899E-2</v>
      </c>
      <c r="D19" s="79">
        <v>2.1073311895666899E-2</v>
      </c>
      <c r="E19" s="79">
        <v>2.3176209696241901E-2</v>
      </c>
      <c r="F19" s="79">
        <v>2.3176209696241901E-2</v>
      </c>
    </row>
    <row r="20" spans="1:8" ht="15.75" customHeight="1" x14ac:dyDescent="0.25">
      <c r="B20" s="24" t="s">
        <v>21</v>
      </c>
      <c r="C20" s="79">
        <v>5.8793367814051603E-2</v>
      </c>
      <c r="D20" s="79">
        <v>5.8793367814051603E-2</v>
      </c>
      <c r="E20" s="79">
        <v>2.7953647454081201E-2</v>
      </c>
      <c r="F20" s="79">
        <v>2.7953647454081201E-2</v>
      </c>
    </row>
    <row r="21" spans="1:8" ht="15.75" customHeight="1" x14ac:dyDescent="0.25">
      <c r="B21" s="24" t="s">
        <v>22</v>
      </c>
      <c r="C21" s="79">
        <v>3.6412730480163198E-2</v>
      </c>
      <c r="D21" s="79">
        <v>3.6412730480163198E-2</v>
      </c>
      <c r="E21" s="79">
        <v>8.8480130800487611E-2</v>
      </c>
      <c r="F21" s="79">
        <v>8.8480130800487611E-2</v>
      </c>
    </row>
    <row r="22" spans="1:8" ht="15.75" customHeight="1" x14ac:dyDescent="0.25">
      <c r="B22" s="24" t="s">
        <v>23</v>
      </c>
      <c r="C22" s="79">
        <v>0.29373371367027856</v>
      </c>
      <c r="D22" s="79">
        <v>0.29373371367027856</v>
      </c>
      <c r="E22" s="79">
        <v>0.27865224678440703</v>
      </c>
      <c r="F22" s="79">
        <v>0.27865224678440703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8.539999999999999E-2</v>
      </c>
    </row>
    <row r="27" spans="1:8" ht="15.75" customHeight="1" x14ac:dyDescent="0.25">
      <c r="B27" s="24" t="s">
        <v>39</v>
      </c>
      <c r="C27" s="79">
        <v>8.199999999999999E-3</v>
      </c>
    </row>
    <row r="28" spans="1:8" ht="15.75" customHeight="1" x14ac:dyDescent="0.25">
      <c r="B28" s="24" t="s">
        <v>40</v>
      </c>
      <c r="C28" s="79">
        <v>0.15029999999999999</v>
      </c>
    </row>
    <row r="29" spans="1:8" ht="15.75" customHeight="1" x14ac:dyDescent="0.25">
      <c r="B29" s="24" t="s">
        <v>41</v>
      </c>
      <c r="C29" s="79">
        <v>0.16390000000000002</v>
      </c>
    </row>
    <row r="30" spans="1:8" ht="15.75" customHeight="1" x14ac:dyDescent="0.25">
      <c r="B30" s="24" t="s">
        <v>42</v>
      </c>
      <c r="C30" s="79">
        <v>0.1017</v>
      </c>
    </row>
    <row r="31" spans="1:8" ht="15.75" customHeight="1" x14ac:dyDescent="0.25">
      <c r="B31" s="24" t="s">
        <v>43</v>
      </c>
      <c r="C31" s="79">
        <v>0.10640000000000001</v>
      </c>
    </row>
    <row r="32" spans="1:8" ht="15.75" customHeight="1" x14ac:dyDescent="0.25">
      <c r="B32" s="24" t="s">
        <v>44</v>
      </c>
      <c r="C32" s="79">
        <v>1.83E-2</v>
      </c>
    </row>
    <row r="33" spans="2:3" ht="15.75" customHeight="1" x14ac:dyDescent="0.25">
      <c r="B33" s="24" t="s">
        <v>45</v>
      </c>
      <c r="C33" s="79">
        <v>8.1799999999999998E-2</v>
      </c>
    </row>
    <row r="34" spans="2:3" ht="15.75" customHeight="1" x14ac:dyDescent="0.25">
      <c r="B34" s="24" t="s">
        <v>46</v>
      </c>
      <c r="C34" s="79">
        <v>0.28400000000223519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0.69223275585189392</v>
      </c>
      <c r="D2" s="80">
        <v>0.69223275585189392</v>
      </c>
      <c r="E2" s="80">
        <v>0.6879381745657146</v>
      </c>
      <c r="F2" s="80">
        <v>0.46375801599012201</v>
      </c>
      <c r="G2" s="80">
        <v>0.39640584063507317</v>
      </c>
    </row>
    <row r="3" spans="1:15" ht="15.75" customHeight="1" x14ac:dyDescent="0.25">
      <c r="A3" s="5"/>
      <c r="B3" s="11" t="s">
        <v>118</v>
      </c>
      <c r="C3" s="80">
        <v>0.1971814516669031</v>
      </c>
      <c r="D3" s="80">
        <v>0.1971814516669031</v>
      </c>
      <c r="E3" s="80">
        <v>0.19207985450696732</v>
      </c>
      <c r="F3" s="80">
        <v>0.30206030581438936</v>
      </c>
      <c r="G3" s="80">
        <v>0.33929652461137622</v>
      </c>
    </row>
    <row r="4" spans="1:15" ht="15.75" customHeight="1" x14ac:dyDescent="0.25">
      <c r="A4" s="5"/>
      <c r="B4" s="11" t="s">
        <v>116</v>
      </c>
      <c r="C4" s="81">
        <v>7.8783342355889713E-2</v>
      </c>
      <c r="D4" s="81">
        <v>7.8783342355889713E-2</v>
      </c>
      <c r="E4" s="81">
        <v>7.8783342355889713E-2</v>
      </c>
      <c r="F4" s="81">
        <v>0.1546755528822055</v>
      </c>
      <c r="G4" s="81">
        <v>0.1546755528822055</v>
      </c>
    </row>
    <row r="5" spans="1:15" ht="15.75" customHeight="1" x14ac:dyDescent="0.25">
      <c r="A5" s="5"/>
      <c r="B5" s="11" t="s">
        <v>119</v>
      </c>
      <c r="C5" s="81">
        <v>3.1802450125313277E-2</v>
      </c>
      <c r="D5" s="81">
        <v>3.1802450125313277E-2</v>
      </c>
      <c r="E5" s="81">
        <v>4.1198628571428558E-2</v>
      </c>
      <c r="F5" s="81">
        <v>7.9506125313283202E-2</v>
      </c>
      <c r="G5" s="81">
        <v>0.10962208187134501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0.75127267477246207</v>
      </c>
      <c r="D8" s="80">
        <v>0.75127267477246207</v>
      </c>
      <c r="E8" s="80">
        <v>0.6496712915502959</v>
      </c>
      <c r="F8" s="80">
        <v>0.70460042513140309</v>
      </c>
      <c r="G8" s="80">
        <v>0.84534985240478677</v>
      </c>
    </row>
    <row r="9" spans="1:15" ht="15.75" customHeight="1" x14ac:dyDescent="0.25">
      <c r="B9" s="7" t="s">
        <v>121</v>
      </c>
      <c r="C9" s="80">
        <v>0.1479461552275379</v>
      </c>
      <c r="D9" s="80">
        <v>0.1479461552275379</v>
      </c>
      <c r="E9" s="80">
        <v>0.22448832844970418</v>
      </c>
      <c r="F9" s="80">
        <v>0.21107422286859689</v>
      </c>
      <c r="G9" s="80">
        <v>0.12062066859521332</v>
      </c>
    </row>
    <row r="10" spans="1:15" ht="15.75" customHeight="1" x14ac:dyDescent="0.25">
      <c r="B10" s="7" t="s">
        <v>122</v>
      </c>
      <c r="C10" s="81">
        <v>8.3294588000000017E-2</v>
      </c>
      <c r="D10" s="81">
        <v>8.3294588000000017E-2</v>
      </c>
      <c r="E10" s="81">
        <v>8.7937473999999988E-2</v>
      </c>
      <c r="F10" s="81">
        <v>6.7491708999999997E-2</v>
      </c>
      <c r="G10" s="81">
        <v>2.8537734733333337E-2</v>
      </c>
    </row>
    <row r="11" spans="1:15" ht="15.75" customHeight="1" x14ac:dyDescent="0.25">
      <c r="B11" s="7" t="s">
        <v>123</v>
      </c>
      <c r="C11" s="81">
        <v>1.7486582000000001E-2</v>
      </c>
      <c r="D11" s="81">
        <v>1.7486582000000001E-2</v>
      </c>
      <c r="E11" s="81">
        <v>3.7902906E-2</v>
      </c>
      <c r="F11" s="81">
        <v>1.6833642999999999E-2</v>
      </c>
      <c r="G11" s="81">
        <v>5.491744266666666E-3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0.95296559150000004</v>
      </c>
      <c r="D14" s="82">
        <v>0.95116511860899999</v>
      </c>
      <c r="E14" s="82">
        <v>0.95116511860899999</v>
      </c>
      <c r="F14" s="82">
        <v>0.76734861546599997</v>
      </c>
      <c r="G14" s="82">
        <v>0.76734861546599997</v>
      </c>
      <c r="H14" s="83">
        <v>0.60799999999999998</v>
      </c>
      <c r="I14" s="83">
        <v>0.63836871508379878</v>
      </c>
      <c r="J14" s="83">
        <v>0.64192178770949715</v>
      </c>
      <c r="K14" s="83">
        <v>0.62652513966480439</v>
      </c>
      <c r="L14" s="83">
        <v>0.44071942590399998</v>
      </c>
      <c r="M14" s="83">
        <v>0.31360942769950001</v>
      </c>
      <c r="N14" s="83">
        <v>0.38571239696100001</v>
      </c>
      <c r="O14" s="83">
        <v>0.41623452230199992</v>
      </c>
    </row>
    <row r="15" spans="1:15" ht="15.75" customHeight="1" x14ac:dyDescent="0.25">
      <c r="B15" s="16" t="s">
        <v>68</v>
      </c>
      <c r="C15" s="80">
        <f>iron_deficiency_anaemia*C14</f>
        <v>0.39083301602909487</v>
      </c>
      <c r="D15" s="80">
        <f t="shared" ref="D15:O15" si="0">iron_deficiency_anaemia*D14</f>
        <v>0.39009460085802816</v>
      </c>
      <c r="E15" s="80">
        <f t="shared" si="0"/>
        <v>0.39009460085802816</v>
      </c>
      <c r="F15" s="80">
        <f t="shared" si="0"/>
        <v>0.31470724274133138</v>
      </c>
      <c r="G15" s="80">
        <f t="shared" si="0"/>
        <v>0.31470724274133138</v>
      </c>
      <c r="H15" s="80">
        <f t="shared" si="0"/>
        <v>0.24935472577940362</v>
      </c>
      <c r="I15" s="80">
        <f t="shared" si="0"/>
        <v>0.26180963140768237</v>
      </c>
      <c r="J15" s="80">
        <f t="shared" si="0"/>
        <v>0.26326682787191813</v>
      </c>
      <c r="K15" s="80">
        <f t="shared" si="0"/>
        <v>0.25695230986023004</v>
      </c>
      <c r="L15" s="80">
        <f t="shared" si="0"/>
        <v>0.18074913090780939</v>
      </c>
      <c r="M15" s="80">
        <f t="shared" si="0"/>
        <v>0.12861840928592852</v>
      </c>
      <c r="N15" s="80">
        <f t="shared" si="0"/>
        <v>0.15818948844395828</v>
      </c>
      <c r="O15" s="80">
        <f t="shared" si="0"/>
        <v>0.17070731113246096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0.121</v>
      </c>
      <c r="D2" s="81">
        <v>0.121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0.72900000000000009</v>
      </c>
      <c r="D3" s="81">
        <v>0.69900000000000007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0.13300000000000001</v>
      </c>
      <c r="D4" s="81">
        <v>0.13300000000000001</v>
      </c>
      <c r="E4" s="81">
        <v>0.254</v>
      </c>
      <c r="F4" s="81">
        <v>0.71699999999999986</v>
      </c>
      <c r="G4" s="81">
        <v>0</v>
      </c>
    </row>
    <row r="5" spans="1:7" x14ac:dyDescent="0.25">
      <c r="B5" s="43" t="s">
        <v>169</v>
      </c>
      <c r="C5" s="80">
        <f>1-SUM(C2:C4)</f>
        <v>1.6999999999999904E-2</v>
      </c>
      <c r="D5" s="80">
        <f>1-SUM(D2:D4)</f>
        <v>4.6999999999999931E-2</v>
      </c>
      <c r="E5" s="80">
        <f>1-SUM(E2:E4)</f>
        <v>0.746</v>
      </c>
      <c r="F5" s="80">
        <f>1-SUM(F2:F4)</f>
        <v>0.28300000000000014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0.30382000000000003</v>
      </c>
      <c r="D2" s="144">
        <v>0.29663</v>
      </c>
      <c r="E2" s="144">
        <v>0.28959000000000001</v>
      </c>
      <c r="F2" s="144">
        <v>0.28262999999999999</v>
      </c>
      <c r="G2" s="144">
        <v>0.27567000000000003</v>
      </c>
      <c r="H2" s="144">
        <v>0.26893</v>
      </c>
      <c r="I2" s="144">
        <v>0.26234999999999997</v>
      </c>
      <c r="J2" s="144">
        <v>0.25591999999999998</v>
      </c>
      <c r="K2" s="144">
        <v>0.24963000000000002</v>
      </c>
      <c r="L2" s="144">
        <v>0.24349000000000001</v>
      </c>
      <c r="M2" s="144">
        <v>0.23749999999999999</v>
      </c>
      <c r="N2" s="144">
        <v>0.23164999999999999</v>
      </c>
      <c r="O2" s="144">
        <v>0.22594999999999998</v>
      </c>
      <c r="P2" s="144">
        <v>0.22039999999999998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6.0110000000000004E-2</v>
      </c>
      <c r="D4" s="144">
        <v>5.9219999999999995E-2</v>
      </c>
      <c r="E4" s="144">
        <v>5.8360000000000002E-2</v>
      </c>
      <c r="F4" s="144">
        <v>5.7529999999999998E-2</v>
      </c>
      <c r="G4" s="144">
        <v>5.6740000000000006E-2</v>
      </c>
      <c r="H4" s="144">
        <v>5.5940000000000004E-2</v>
      </c>
      <c r="I4" s="144">
        <v>5.5170000000000004E-2</v>
      </c>
      <c r="J4" s="144">
        <v>5.4420000000000003E-2</v>
      </c>
      <c r="K4" s="144">
        <v>5.3699999999999998E-2</v>
      </c>
      <c r="L4" s="144">
        <v>5.2990000000000002E-2</v>
      </c>
      <c r="M4" s="144">
        <v>5.2300000000000006E-2</v>
      </c>
      <c r="N4" s="144">
        <v>5.1630000000000002E-2</v>
      </c>
      <c r="O4" s="144">
        <v>5.0979999999999998E-2</v>
      </c>
      <c r="P4" s="144">
        <v>5.0339999999999996E-2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0.32979702128418853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0.2590588948655807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0.15653993551892925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0.121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0.56266666666666654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83.090999999999994</v>
      </c>
      <c r="D13" s="143">
        <v>79.605999999999995</v>
      </c>
      <c r="E13" s="143">
        <v>76.349999999999994</v>
      </c>
      <c r="F13" s="143">
        <v>73.322000000000003</v>
      </c>
      <c r="G13" s="143">
        <v>70.497</v>
      </c>
      <c r="H13" s="143">
        <v>67.832999999999998</v>
      </c>
      <c r="I13" s="143">
        <v>65.31</v>
      </c>
      <c r="J13" s="143">
        <v>62.942999999999998</v>
      </c>
      <c r="K13" s="143">
        <v>60.674999999999997</v>
      </c>
      <c r="L13" s="143">
        <v>58.542999999999999</v>
      </c>
      <c r="M13" s="143">
        <v>56.524000000000001</v>
      </c>
      <c r="N13" s="143">
        <v>54.601999999999997</v>
      </c>
      <c r="O13" s="143">
        <v>52.767000000000003</v>
      </c>
      <c r="P13" s="143">
        <v>51.02</v>
      </c>
    </row>
    <row r="14" spans="1:16" x14ac:dyDescent="0.25">
      <c r="B14" s="16" t="s">
        <v>170</v>
      </c>
      <c r="C14" s="143">
        <f>maternal_mortality</f>
        <v>6.45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0.46299999999999997</v>
      </c>
      <c r="E2" s="92">
        <f>food_insecure</f>
        <v>0.46299999999999997</v>
      </c>
      <c r="F2" s="92">
        <f>food_insecure</f>
        <v>0.46299999999999997</v>
      </c>
      <c r="G2" s="92">
        <f>food_insecure</f>
        <v>0.46299999999999997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0.46299999999999997</v>
      </c>
      <c r="F5" s="92">
        <f>food_insecure</f>
        <v>0.46299999999999997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0.11857681505134615</v>
      </c>
      <c r="D7" s="92">
        <f>diarrhoea_1_5mo/26</f>
        <v>0.12453366752307692</v>
      </c>
      <c r="E7" s="92">
        <f>diarrhoea_6_11mo/26</f>
        <v>0.12453366752307692</v>
      </c>
      <c r="F7" s="92">
        <f>diarrhoea_12_23mo/26</f>
        <v>0.10805644903269231</v>
      </c>
      <c r="G7" s="92">
        <f>diarrhoea_24_59mo/26</f>
        <v>0.10805644903269231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0.46299999999999997</v>
      </c>
      <c r="F8" s="92">
        <f>food_insecure</f>
        <v>0.46299999999999997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0.44</v>
      </c>
      <c r="E9" s="92">
        <f>IF(ISBLANK(comm_deliv), frac_children_health_facility,1)</f>
        <v>0.44</v>
      </c>
      <c r="F9" s="92">
        <f>IF(ISBLANK(comm_deliv), frac_children_health_facility,1)</f>
        <v>0.44</v>
      </c>
      <c r="G9" s="92">
        <f>IF(ISBLANK(comm_deliv), frac_children_health_facility,1)</f>
        <v>0.44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0.11857681505134615</v>
      </c>
      <c r="D11" s="92">
        <f>diarrhoea_1_5mo/26</f>
        <v>0.12453366752307692</v>
      </c>
      <c r="E11" s="92">
        <f>diarrhoea_6_11mo/26</f>
        <v>0.12453366752307692</v>
      </c>
      <c r="F11" s="92">
        <f>diarrhoea_12_23mo/26</f>
        <v>0.10805644903269231</v>
      </c>
      <c r="G11" s="92">
        <f>diarrhoea_24_59mo/26</f>
        <v>0.10805644903269231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0.46299999999999997</v>
      </c>
      <c r="I14" s="92">
        <f>food_insecure</f>
        <v>0.46299999999999997</v>
      </c>
      <c r="J14" s="92">
        <f>food_insecure</f>
        <v>0.46299999999999997</v>
      </c>
      <c r="K14" s="92">
        <f>food_insecure</f>
        <v>0.46299999999999997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0.442</v>
      </c>
      <c r="I17" s="92">
        <f>frac_PW_health_facility</f>
        <v>0.442</v>
      </c>
      <c r="J17" s="92">
        <f>frac_PW_health_facility</f>
        <v>0.442</v>
      </c>
      <c r="K17" s="92">
        <f>frac_PW_health_facility</f>
        <v>0.442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0.68900000000000006</v>
      </c>
      <c r="M23" s="92">
        <f>famplan_unmet_need</f>
        <v>0.68900000000000006</v>
      </c>
      <c r="N23" s="92">
        <f>famplan_unmet_need</f>
        <v>0.68900000000000006</v>
      </c>
      <c r="O23" s="92">
        <f>famplan_unmet_need</f>
        <v>0.68900000000000006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0.39105825411453216</v>
      </c>
      <c r="M24" s="92">
        <f>(1-food_insecure)*(0.49)+food_insecure*(0.7)</f>
        <v>0.58722999999999992</v>
      </c>
      <c r="N24" s="92">
        <f>(1-food_insecure)*(0.49)+food_insecure*(0.7)</f>
        <v>0.58722999999999992</v>
      </c>
      <c r="O24" s="92">
        <f>(1-food_insecure)*(0.49)+food_insecure*(0.7)</f>
        <v>0.58722999999999992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0.16759639462051379</v>
      </c>
      <c r="M25" s="92">
        <f>(1-food_insecure)*(0.21)+food_insecure*(0.3)</f>
        <v>0.25167</v>
      </c>
      <c r="N25" s="92">
        <f>(1-food_insecure)*(0.21)+food_insecure*(0.3)</f>
        <v>0.25167</v>
      </c>
      <c r="O25" s="92">
        <f>(1-food_insecure)*(0.21)+food_insecure*(0.3)</f>
        <v>0.25167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0.10728246979522696</v>
      </c>
      <c r="M26" s="92">
        <f>(1-food_insecure)*(0.3)</f>
        <v>0.16109999999999999</v>
      </c>
      <c r="N26" s="92">
        <f>(1-food_insecure)*(0.3)</f>
        <v>0.16109999999999999</v>
      </c>
      <c r="O26" s="92">
        <f>(1-food_insecure)*(0.3)</f>
        <v>0.16109999999999999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0.33406288146972701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2020-03-24T06:48:54Z</dcterms:modified>
</cp:coreProperties>
</file>