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82588A26-A677-4D58-AF70-E1A3B66BFE3E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G17" i="2"/>
  <c r="H17" i="2"/>
  <c r="G18" i="2"/>
  <c r="H18" i="2"/>
  <c r="I18" i="2" s="1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C7" i="51" s="1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I12" i="2" s="1"/>
  <c r="H13" i="2"/>
  <c r="H14" i="2"/>
  <c r="I14" i="2" s="1"/>
  <c r="H15" i="2"/>
  <c r="C20" i="1"/>
  <c r="G3" i="2"/>
  <c r="G5" i="2"/>
  <c r="G6" i="2"/>
  <c r="G7" i="2"/>
  <c r="I7" i="2" s="1"/>
  <c r="G8" i="2"/>
  <c r="G9" i="2"/>
  <c r="G10" i="2"/>
  <c r="G11" i="2"/>
  <c r="G12" i="2"/>
  <c r="G13" i="2"/>
  <c r="G14" i="2"/>
  <c r="G15" i="2"/>
  <c r="I15" i="2" s="1"/>
  <c r="G2" i="2"/>
  <c r="I22" i="2"/>
  <c r="I16" i="2"/>
  <c r="I2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38" i="2"/>
  <c r="C8" i="51" l="1"/>
  <c r="C6" i="51"/>
  <c r="I13" i="2"/>
  <c r="I11" i="2"/>
  <c r="I10" i="2"/>
  <c r="I9" i="2"/>
  <c r="I8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CA0F4F24-1F91-42E1-87C8-752062927F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920CF935-4663-4E01-BD0B-9E42136064A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1C56DAB8-099D-4CF1-ACA8-507CD273B98B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E67FE1E5-39FD-4455-9EE7-3355E19107F7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8C8F9436-861F-4715-B0AC-610388220E8E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8E4DF749-A55E-4F7C-9011-F421581B9CD1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3D2A261B-C803-4341-B5EB-6544A34D0F81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24D33330-954A-43FD-8C12-4E4CF2580B4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217574CD-D917-4052-88AA-54AC169BAF1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C67F79B0-4C2A-407E-A8E2-F72A2E8E0C1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70497366-9DCE-4858-8886-17D850CB597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43254FB2-0FAA-4622-8730-941E1D50D6E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91CC43F0-8018-41C4-B80F-55A58DCA217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1AE922B4-1ACF-4E52-BC71-F55B9280D12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128EFA1E-11B9-42FE-93FD-D987F9CD42D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2AB3CECE-048C-4871-B7C2-BBA71DCA62E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0922B1BD-F396-453F-90CB-9AF32A2105F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F61244AB-AE3C-4C91-8797-C694C2D2C4E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195D7505-2F5D-407D-B2C2-92EBE4112B3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62D478E2-930A-4FE6-AD19-0197C2BE311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8B8FD7A2-2242-42F1-A175-2E71AF5B05A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5A2CEAB5-25AA-4439-8C53-2940F2E0EC4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937DBF8F-902C-4EE9-91B9-38ADBD52D5F8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BAA61ECC-E792-478B-A864-AC3D96DC6B16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26200C5A-E1D7-432C-8BE1-4091DC29F3AA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530B5ACD-013C-49CB-BE39-6E18BE262E14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7A9BE10B-7583-4068-8314-386B857C1C91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48D8F6DB-44E5-4FAD-A508-1DEED60E060B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1AB30231-CDE1-4D5C-85A3-9C2D3CEAF5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60627E0B-74F7-416C-931A-641BE8D6DB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67CE51D0-7738-4BD2-9DC6-0C2962064E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D8E39D00-E08F-4CDB-9B20-E9A241607E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085EF7E7-19A5-49F2-9B75-ED1DBD82C1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CCED2188-20F6-4AE4-9E94-E9DD0CE3A5BA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BE47126D-ACB3-45A6-83A2-B32B0C3BE097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8C17ACF-DC7C-4AA3-A387-EC73F924DA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9B5FBF6A-5B33-4138-BB44-27A5D5BC47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9EAC7FC3-5A0D-4B5D-AF0A-4916FB5A3C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A3162729-287E-4D09-B207-D34F4D0BD6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7C685AB1-F456-4300-B041-02FD993807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7FD236B5-0954-481E-8C28-7CACB4338F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429B9A27-3B12-4EBD-8CF9-3DE19E49DE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A45EE1EE-D507-48A6-A98C-9622A041F7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8C2A5F1D-0FCA-4924-9C20-17F050F6C1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737993DB-9B56-4CDC-AC86-9DF84C2D7E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02767882-D858-4EDB-8268-0B60558D56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19762580-699C-4F3C-B768-B621774C7D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CCBBCEAB-D495-4B64-A423-DB9776D5F1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D3ED9E46-A206-42DA-A137-A2407EE4FC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AD7F7756-5F20-45D1-8738-7AA8D69BEA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C35070FC-0024-43C2-91BE-ACE963A629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7AECA1A1-F6F1-47D4-8D7E-5F892EDE8D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44D9295F-CE6E-41B2-8EE2-51B6CE305B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D540EB41-61B2-4D9B-B80D-C208155641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2D9C20CC-A39C-4DAC-AD08-7EEFCDE2479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8E958DFC-7329-4A79-B614-5C0F76D583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4DFABB88-78F8-4640-B52D-25D14F4D92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2D6E9C94-D76F-45F7-8FC3-79B06ABA82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C8568C4D-6574-47AE-AF19-E3E282C686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23B9702D-5EAB-4531-AAD0-1823685121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8BCA393F-0EBD-469C-8C12-DD12007B79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F66F71E5-4A54-4FE7-8B0F-9E55E25FEA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8951E3D4-5958-4EC7-AA85-7BCA670207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34A57678-4198-482C-997C-BFD8939073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03B22705-FE5A-4AAE-B3CB-9FF1A3C996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97E8C78E-3C59-4D56-9EEC-621B6FB6B0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525EBC13-1103-41B8-B64A-A42535B3CC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B42BA326-04C2-401F-8E7F-E4F6F43240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36320E82-F987-4D30-B10B-6C0827EBB8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760B0498-562E-41A5-B592-35ACB6D8ED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762CFB53-FF6E-486D-A740-A01D03E9F9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985FD575-A0F1-4829-91BB-434295262B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DB2C76CF-7E49-4E37-8888-403975A8AD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A60773F3-A48D-46E3-9A11-F6A9F87332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89EC0BCC-B2F3-4623-A644-7462632025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E2B11BEF-219C-4A76-A7DA-DB972BE1CC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0C66D278-B0B8-452A-A636-EC12FC581A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18C32104-A6F0-4C0D-BE4A-610E628F30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3ED395FD-0F97-4208-9411-A4CC3B30C7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AC4E9C20-3C75-4F1B-844E-63DBFEBAFE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660898D7-7F44-4FF9-9E8E-B6DE1647AB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244830AC-6EA9-45F6-9290-AB9482B2DE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97B5FB01-1265-4954-A5C3-BBB779BA73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14BCEAC1-A04C-44B6-943A-170A72B572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732542DF-D5D0-4ACD-AEDA-42C527557F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54E65330-1203-428E-B379-D6347FC896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2C935950-BEA9-487F-8A86-60404F4382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D30F1359-8D70-44F3-B51A-7B064C4552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4FE81154-653F-47A5-9AD5-01343FC7A7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8460EFC1-EF2B-4C23-A1FF-BF10F46980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4D4109FA-8458-4FFB-B60C-66EE0A3BAD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66F8E748-D871-4E3A-BB81-DAE1A22B23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D8649AB1-8203-412A-8E8D-A6694DB0D4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E6E7B329-9556-45D5-9361-F6B2B4D4D3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66A605CA-B06D-4CC1-AF77-E4A8C289B63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66EC8795-F778-4946-89A0-CB0766D40E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085B76DC-A3E7-4014-B17D-58820FC997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B6F47DB5-32E2-4FD0-88C9-ED4E264BC2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84349495-6D61-4B81-9BCF-7AD5CEA04C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F14663CE-B66A-414F-8D70-1F3FEA9346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448D35A8-1852-4A1D-A916-64EA691DB7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43750E20-DFD3-4C1E-B7E5-52990781AC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376B6803-B041-4B66-AF83-0C7B70FAE9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7827C55D-DA57-447E-8908-6A670E0C1F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FD8D17BB-9BA3-46B8-9D9C-3324196721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01A3D207-2634-42D4-8D3A-D178153C76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BE04198C-29FB-4610-8172-15CDA3B229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34B0470C-35A2-483E-8B94-1E8251DFD0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04349860-49F1-4B69-BD8B-72D2F8FB55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75D02B9D-0F28-4A75-8D2E-DA5D44C4BC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DC2E5014-BCC5-4B65-AB5B-50E6EC494C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9D47D758-45CE-4B91-BEE3-DE5459C67F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33190D2A-F766-45DF-83A7-26D8363CFE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ABC0694B-E343-44F2-8BDC-5A24C0F6098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B6FA7EB9-D29A-4048-A572-2EC53B3FA5C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E9147079-0217-4EF2-966E-1776C912084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E3B94CBF-090C-41B6-A880-7AFF9D93000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88E8937A-6CDC-4B05-8485-D7ED9444DAD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6FD81036-2EC9-4343-AB73-71A8D9EEBA9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2A4BB2BD-BA5A-4810-932C-66D7631C69E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AEB7E481-6110-4DDB-B882-08EC0BB07B0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99B74006-EC2B-4E2C-AD3F-A21D6964847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8B849F8B-0ED1-4C7A-B088-23C37D0EFB8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1A5E2039-49E7-4F60-AC37-43CDF63CB5C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66D80777-1FEB-4DA7-84C4-235AF72B481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862868A0-A358-4BF9-B56A-C8CD16B383F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D8FDA937-283E-4A2E-B1FC-34F914B18E2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8F1ECC86-7E50-48B0-9535-A7EB60297E0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F9BD9C3C-F27B-4093-B808-A77DC49E5FE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A25B77A7-5605-4FDA-BA52-B0C00621DD1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F628D68B-5101-49B4-9486-2BC6B8A1DE6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B6473253-1CB1-4BC4-B42B-8361A2633AD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D0DFAFC8-BC4B-4060-8924-E569494B91D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E9664C77-7D7B-49FE-8BF3-95EA8B9082A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ABB09ABF-A534-40C6-9FBF-E683C99D228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83045861-A379-4F6A-87CE-B3E72071FF4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2F239C59-D855-4CEC-801E-ED85680B3EC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B459C4C3-7783-4283-B066-A163B2F1FD4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79655102-DADA-4987-95FE-2307E8F7192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163DB822-48E8-441A-B578-C5FAEF37D9E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566F4642-DDCF-4303-9A47-0D107B180B4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E8B7148B-D45C-42E1-BADF-E9A07DEA77F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05FADB0B-8084-4E2A-8827-EAF65D8246C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232EC077-6810-4BC6-94F5-DF3DF380849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D6C0641C-3E32-4D43-AAFE-33B2DEAEAF9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B70975E6-00E8-4037-9AD7-4032081B21C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A265F52B-D4AB-4DF9-BC3E-83BD97F829F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0BFDD34D-4DA6-4973-BC41-20BC595D475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35295674-6F44-402B-9DEC-3BEB3467C36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F9FB8198-6928-4EB3-AC67-E0E0A7C715C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3842D99B-B118-4EBD-BA8D-4FFD7B23C28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71F61280-B81C-4172-8B2C-8B201614C99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2598CD94-91B7-4D79-9895-76DDE7A88B5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54C07637-776E-4025-927B-8BB88706431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DFD4E9E-8AB9-4B81-982E-377B4C39B77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550BCE0F-F4AF-4442-AD6D-B54156D8267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925B88A2-4041-4F1B-AE88-78EB5CF054D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1AE47123-FE74-4A01-B9C8-F91443549171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46B85B0F-DD01-4A1C-B226-E422F4F4E14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6B24FE53-90E6-4A6C-976F-9FF1AAC2C0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21EC8AF3-D177-4FD6-AE68-0825C7AD73A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E735BAF8-5B48-43AC-AD51-086B8AC3232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F5EA679A-7C5C-4788-A059-C845B5C4B0F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D5738655-27D1-4227-A30C-2E73D724E14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D609D6AA-DCFD-4F26-8490-7BE3808B5C8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BB308379-C83C-46C1-9E78-9AB41DF7E0C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5D5F0CA2-08F0-4755-88C1-DC0F555353E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86A0F08A-3A9A-4BFF-9149-068428C590C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B9F68709-DD43-45C4-9DA7-0242FFB1268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43948220-7535-4FE7-9E63-B5F3DC8E7F0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3F559701-EAA8-4A2C-B369-6BA5FD6905D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27DE87B0-7C71-4325-BD4F-D0487509AB3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5EA74C33-727C-4958-8F56-FEDE47F0F23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4E77EED5-A53E-493F-A0BD-2961F611ADA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56A54E7B-3817-4982-8288-14EA816C76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3F4A5FD3-4FB0-47D6-A62A-97C0EB5699C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47170F2B-A78E-41D5-8FA3-9FDD9B720A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811CE317-1D6A-4B2E-A9AE-A779D77D7F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14564676-3F92-4D6F-9FAF-DBF9D91D131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AB9B20CB-EB5A-4869-8FB4-8B06EB55228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E93415C5-6E4D-42E2-ACC0-CDF477BD331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9FBAF3EC-9F86-43A9-A13E-434647B1BF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CC5F5B96-77ED-485A-A566-7CFB4E19E72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104BD460-3948-4875-8734-EF1D6ECC1F2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A855B70E-67BC-4067-B4C9-CCB7A7AAD07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2A6AA77D-30D2-4E02-8CAC-E1A92BF3854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6EA1C16D-6EEF-4524-A352-7D26A5B6E91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38600DAD-E038-4E69-BA52-843D2DDE587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1D49D3AF-12D3-4125-A3A3-C6841F02F9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8D8E5C55-A2C8-460F-99B3-A2ADF74F29B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B94F9D2B-F436-45E8-A159-9B1D5676AB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BDE2442A-1FDA-4230-80CB-73F67EC49FC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213C0886-8D1A-42B6-8345-BFB3A881E39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F6FC1F3D-E738-4A2C-9A17-8652DDACE48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174EFDFF-E09A-4071-8F0F-521E2004851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A5D40D14-DBF7-4FD3-8762-B58C5B15F24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9C5EC7C0-F89A-4255-943E-C0A5DCB67A3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F96E0BA1-E1B9-4695-B897-13F95F8F9F0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7EFA5987-6740-4C0E-8CB6-3287183DF2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01498E3B-DD90-4F09-9D14-3415C9DBD04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55B3C3FB-003E-4B79-9796-F5223040FE3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883BB53F-7C50-45DD-A161-10DE5027EDB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CF84D515-FC04-41EB-A94E-B3DE908432F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DA085568-A94C-4CDD-B45B-B30BF754267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E667FF3E-1423-489F-9A98-FDF59455019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8B255E99-7817-4A6E-9DC6-2F88BB287EE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0DECC37B-75E1-4364-AA6D-861B1D811DB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CFE330CA-0F66-4C41-811B-17C14E6FE4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2664E5E3-858E-498A-82EC-416E9072F7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0BD93166-7186-4FED-956B-02F407FF6F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7CCC68A9-1566-46B0-AD6A-CE9AEB51865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045FC707-EC42-4690-BFCF-2E946C7D286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F9147E59-4053-406D-A467-2A7EF0B10C3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7E7386D4-2D07-431C-B5E7-572B82E0D3B2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A637CA3F-C76D-4CFE-97CE-A2EE9155389D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31D129F5-1D0E-45A6-A6D2-4DE45BC087D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7BEE2DD4-8F3B-4D82-8776-DE62E81F486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35490795-9769-41CE-B57E-7747EBE8C3E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89B57C62-70A6-4AFB-A163-40DE5159E25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D16BA24-26BD-4822-9720-F11658770D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B46E9AA3-F42A-428A-BC7E-884F2EE2F2C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381BBC6A-3E76-441D-A9F2-95B022977B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C414D964-72B7-4359-9568-30CA7EAF65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FB9A7B6C-E7F2-4EF6-985E-915218972D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F0922016-AF81-4F20-BC7D-AD389B4ED3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2085969F-7148-44E0-B712-F47871D7F5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A27078ED-B55E-4492-81F9-9D03AB83F5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56CEC2B9-7AFF-4107-BAC4-4CB61CACE2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273463E8-580A-4595-81E8-A4078018EF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F75F0A2A-509D-4CF8-97E9-679627032A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DD46E026-B387-461B-B7BB-31AC245288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CE409EE8-CCDF-4D43-A2E0-0B21F23973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C626E870-5205-45B9-B647-B4B641575E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40502592-9515-4FAD-94CC-65D4284323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EB1D38DB-3B64-4C6C-939D-7F18AF11AC5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5119B41B-872C-4474-80E8-2E1970AA12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18E7F568-D2DE-4477-9D32-72A3C75B2D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8E42CC4B-8260-4EE5-B087-004C390341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D8B018F8-2C38-4E9B-8773-7A0B35A343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C0CCD582-50DF-4C53-BB5C-4A64C352AE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ABED3134-BD87-4271-BF39-EA757AAD9E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D48CA9BC-176F-45B3-8232-0C90C66979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82627915-1D0A-485C-BBF4-4B4E1A710A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13002965-DBA0-4AAD-B9A9-E8D26EFAF9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B19A3BBD-B218-4D43-94CF-41AA8BF7FD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3A2B5086-3E8C-481A-962B-231E83BD0E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FDD00523-35D5-4987-B625-69563DF56B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392C6F72-A821-4E3F-A571-81EE06841E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4D6B8E02-034F-4CF7-9598-E4E4DC115A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20671C2E-CBC7-4004-8AB4-BA714D37EC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910506F6-6624-4519-8CDC-CA58224C37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44FEFDDC-E7F1-425B-8F26-E4CB4437C8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EE890CDB-816B-4A49-B6EB-59A548A9FD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7B9B1B39-FB24-467D-A538-FC914833E7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77328AD9-557F-48FB-9F83-C9F2CD172A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FD6193DD-F81E-4950-ADC6-1EE99350D5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F6A2B942-11A9-4981-8615-9C228F5A89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E30C5A08-E152-4142-A2FE-DD738A75C6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7744A689-C2B9-4A28-8E14-3371547055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75E4CC06-13C0-427C-A810-E63A3F1C15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477E5F92-992D-414B-A38B-AC2AE086F2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235273C6-782A-4BCD-B660-32F47BA9DA5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219E9A3B-A045-4702-B8E8-294B5DC0021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15D47E28-4C16-4C7D-966F-672291AC919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3C00357D-ABC8-420A-9A17-2FD1324204C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A661AE08-E868-4E86-8D5D-435F58E329CA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67587938-227A-458F-8FF4-58EEA9E1B86D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7622831D-6EF4-4188-B338-A001CB80068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2E3E1FCF-656F-4016-90D5-121B6D33040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A0846776-D7FB-4A0F-AC7D-8C67F1C376F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052D8724-7609-4EDC-B119-74F8E794D22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B037AE7B-4C62-40E4-A97D-BFC473AC76E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EE0953BE-C00A-4285-91E8-F84AF26EBDB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1EBBF42F-A534-4874-B82F-AD80A52B117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9CA57EE5-3131-465D-9368-F3702EA82DE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D349CD2A-A25C-45A6-9F39-DA3FE146041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2AA0CEBD-ED4F-4DBF-B403-31F3F33BD71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0CADF1C8-0AB0-491D-8A87-341144BFE1C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65A9C30B-1719-4C77-9F5B-51B914A892D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AF2A4EC2-9226-492B-A4C6-EE0202930EB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EF813CF0-6B27-46BC-9C50-DE43569510C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D60F84D2-BB36-4BFF-891A-788D8BDE2D6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3BA56F2B-60C3-403F-9A2A-3AF11456B26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2D037FAA-1087-4728-A690-BB8EA7AA37F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A3CA6106-71B4-4597-9E01-A95A043D3F0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2A97C0B1-DF4F-45A3-B537-05EC7CBF73C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D92A5DBA-B9A6-42CF-BFB7-5E282FE5C10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87D38F77-FCE0-4581-B695-AE44A0A34CD8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F65845FF-9E95-4F7A-B20F-69B62C8EF4DE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C6B10EDB-514E-4F86-85C4-FEA842A7435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DD84BC03-B93B-4FE4-AF18-74C9737FE8A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5886C1AE-3E4E-40BE-A07B-4A483855A5F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D9CB98B7-4EE3-4BFE-8AE5-75EB632B1A7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FE075116-06BD-46A3-9D36-616E2D1215F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5258511E-B2E8-4278-9058-F5E09ABAC9CC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14FA3AB6-5D3D-4943-8C97-D1C4C284DB9F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67F4C487-522C-4E38-9746-7D8B5DE81C4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34B80835-E9F0-4CB7-9E19-01E07521C219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5B12B8F9-7825-4804-BE10-859C7E710F3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D633DD6D-0778-49D5-AAA1-718B7D0CA5A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557D21D3-71EF-4C30-958B-F1473A57AFB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6D0EE52B-019D-4268-8706-3A678556769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DD91D7F6-EA6E-44A4-B77B-4DBAE2D6049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4C1B03FD-39B0-4BA8-946D-6B5DB4366FAC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1C44A2CD-13D0-44FB-84BA-73DD1BD7C6B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50B57E05-72C9-4C58-B95C-E4A6E34375F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B17CC6EF-142A-4128-8175-834538D7BE9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7E119A29-D87F-402B-ADEC-F434AA8B03A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B76042D3-48D9-4FA5-8CDC-134114464A6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93FCD682-30DD-4A2C-AB6A-FA9F1F54394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0C2D95B7-817C-4264-B187-E6180125AB8B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0BD12D7E-EF44-4439-A827-00A0836C7C69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5C773BEC-A49C-41D8-BF9E-7D7B68E59FE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84BB8BB2-0BD5-4760-864F-B9824C7F9E7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16A1ABB3-E6A7-434B-918E-A961401A63F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578112DD-4AF4-48D4-977C-6FFB4A1AA28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44F92F70-5B4F-43DE-A548-D08FA38506B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3382E07D-9E81-4C82-B422-8DEAE7159EC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6BA9FA1E-656E-4A2C-A3ED-B2BD227C538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AA8BAC7F-7ABB-4CD8-989B-7892C5B5620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FB02D5EA-D067-45B8-AAFC-8D2653AD6F3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1BBCAA06-192A-41E2-865B-181E471F0850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6B592E2B-DEC2-4206-8D4A-050429AF4F2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<sst xmlns="http://schemas.openxmlformats.org/spreadsheetml/2006/main" count="1102" uniqueCount="271">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</sst>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14845776</v>
      </c>
    </row>
    <row r="8" spans="1:3" ht="15" customHeight="1" x14ac:dyDescent="0.25">
      <c r="B8" s="7" t="s">
        <v>106</v>
      </c>
      <c r="C8" s="70">
        <v>0.63900000000000001</v>
      </c>
    </row>
    <row r="9" spans="1:3" ht="15" customHeight="1" x14ac:dyDescent="0.25">
      <c r="B9" s="9" t="s">
        <v>107</v>
      </c>
      <c r="C9" s="71">
        <v>0.85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0.48</v>
      </c>
    </row>
    <row r="12" spans="1:3" ht="15" customHeight="1" x14ac:dyDescent="0.25">
      <c r="B12" s="7" t="s">
        <v>109</v>
      </c>
      <c r="C12" s="70">
        <v>0.41600000000000004</v>
      </c>
    </row>
    <row r="13" spans="1:3" ht="15" customHeight="1" x14ac:dyDescent="0.25">
      <c r="B13" s="7" t="s">
        <v>110</v>
      </c>
      <c r="C13" s="70">
        <v>0.84400000000000008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0.10349999999999999</v>
      </c>
    </row>
    <row r="24" spans="1:3" ht="15" customHeight="1" x14ac:dyDescent="0.25">
      <c r="B24" s="20" t="s">
        <v>102</v>
      </c>
      <c r="C24" s="71">
        <v>0.45150000000000001</v>
      </c>
    </row>
    <row r="25" spans="1:3" ht="15" customHeight="1" x14ac:dyDescent="0.25">
      <c r="B25" s="20" t="s">
        <v>103</v>
      </c>
      <c r="C25" s="71">
        <v>0.35450000000000004</v>
      </c>
    </row>
    <row r="26" spans="1:3" ht="15" customHeight="1" x14ac:dyDescent="0.25">
      <c r="B26" s="20" t="s">
        <v>104</v>
      </c>
      <c r="C26" s="71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0.20899999999999999</v>
      </c>
    </row>
    <row r="30" spans="1:3" ht="14.25" customHeight="1" x14ac:dyDescent="0.25">
      <c r="B30" s="30" t="s">
        <v>76</v>
      </c>
      <c r="C30" s="73">
        <v>8.5000000000000006E-2</v>
      </c>
    </row>
    <row r="31" spans="1:3" ht="14.25" customHeight="1" x14ac:dyDescent="0.25">
      <c r="B31" s="30" t="s">
        <v>77</v>
      </c>
      <c r="C31" s="73">
        <v>0.151</v>
      </c>
    </row>
    <row r="32" spans="1:3" ht="14.25" customHeight="1" x14ac:dyDescent="0.25">
      <c r="B32" s="30" t="s">
        <v>78</v>
      </c>
      <c r="C32" s="73">
        <v>0.55499999998509886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28.9</v>
      </c>
    </row>
    <row r="38" spans="1:5" ht="15" customHeight="1" x14ac:dyDescent="0.25">
      <c r="B38" s="16" t="s">
        <v>91</v>
      </c>
      <c r="C38" s="75">
        <v>70</v>
      </c>
      <c r="D38" s="17"/>
      <c r="E38" s="18"/>
    </row>
    <row r="39" spans="1:5" ht="15" customHeight="1" x14ac:dyDescent="0.25">
      <c r="B39" s="16" t="s">
        <v>90</v>
      </c>
      <c r="C39" s="75">
        <v>91.1</v>
      </c>
      <c r="D39" s="17"/>
      <c r="E39" s="17"/>
    </row>
    <row r="40" spans="1:5" ht="15" customHeight="1" x14ac:dyDescent="0.25">
      <c r="B40" s="16" t="s">
        <v>171</v>
      </c>
      <c r="C40" s="75">
        <v>6.93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1.9099999999999999E-2</v>
      </c>
      <c r="D45" s="17"/>
    </row>
    <row r="46" spans="1:5" ht="15.75" customHeight="1" x14ac:dyDescent="0.25">
      <c r="B46" s="16" t="s">
        <v>11</v>
      </c>
      <c r="C46" s="71">
        <v>9.98E-2</v>
      </c>
      <c r="D46" s="17"/>
    </row>
    <row r="47" spans="1:5" ht="15.75" customHeight="1" x14ac:dyDescent="0.25">
      <c r="B47" s="16" t="s">
        <v>12</v>
      </c>
      <c r="C47" s="71">
        <v>0.2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3.7888474712</v>
      </c>
      <c r="D51" s="17"/>
    </row>
    <row r="52" spans="1:4" ht="15" customHeight="1" x14ac:dyDescent="0.25">
      <c r="B52" s="16" t="s">
        <v>125</v>
      </c>
      <c r="C52" s="76">
        <v>4.1215359593700001</v>
      </c>
    </row>
    <row r="53" spans="1:4" ht="15.75" customHeight="1" x14ac:dyDescent="0.25">
      <c r="B53" s="16" t="s">
        <v>126</v>
      </c>
      <c r="C53" s="76">
        <v>4.1215359593700001</v>
      </c>
    </row>
    <row r="54" spans="1:4" ht="15.75" customHeight="1" x14ac:dyDescent="0.25">
      <c r="B54" s="16" t="s">
        <v>127</v>
      </c>
      <c r="C54" s="76">
        <v>2.6541842342900002</v>
      </c>
    </row>
    <row r="55" spans="1:4" ht="15.75" customHeight="1" x14ac:dyDescent="0.25">
      <c r="B55" s="16" t="s">
        <v>128</v>
      </c>
      <c r="C55" s="76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0.39392574824538001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34.463131083731568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54.630460714750626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44.937152027008821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0.31056012358665958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1.296385318197707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1.296385318197707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1.296385318197707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1.296385318197707</v>
      </c>
      <c r="E13" s="86" t="s">
        <v>202</v>
      </c>
    </row>
    <row r="14" spans="1:5" ht="15.75" customHeight="1" x14ac:dyDescent="0.25">
      <c r="A14" s="11" t="s">
        <v>187</v>
      </c>
      <c r="B14" s="85">
        <v>4.7E-2</v>
      </c>
      <c r="C14" s="85">
        <v>0.95</v>
      </c>
      <c r="D14" s="86">
        <v>17.31420994224495</v>
      </c>
      <c r="E14" s="86" t="s">
        <v>202</v>
      </c>
    </row>
    <row r="15" spans="1:5" ht="15.75" customHeight="1" x14ac:dyDescent="0.25">
      <c r="A15" s="11" t="s">
        <v>209</v>
      </c>
      <c r="B15" s="85">
        <v>4.7E-2</v>
      </c>
      <c r="C15" s="85">
        <v>0.95</v>
      </c>
      <c r="D15" s="86">
        <v>17.31420994224495</v>
      </c>
      <c r="E15" s="86" t="s">
        <v>202</v>
      </c>
    </row>
    <row r="16" spans="1:5" ht="15.75" customHeight="1" x14ac:dyDescent="0.25">
      <c r="A16" s="52" t="s">
        <v>57</v>
      </c>
      <c r="B16" s="85">
        <v>0.15</v>
      </c>
      <c r="C16" s="85">
        <v>0.95</v>
      </c>
      <c r="D16" s="86">
        <v>0.2402654113154119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0.19899999999999998</v>
      </c>
      <c r="C18" s="85">
        <v>0.95</v>
      </c>
      <c r="D18" s="87">
        <v>1.1471640149207827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1.1471640149207827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1.1471640149207827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2.7560762601682542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29.481226301246636</v>
      </c>
      <c r="E22" s="86" t="s">
        <v>202</v>
      </c>
    </row>
    <row r="23" spans="1:5" ht="15.75" customHeight="1" x14ac:dyDescent="0.25">
      <c r="A23" s="52" t="s">
        <v>34</v>
      </c>
      <c r="B23" s="85">
        <v>0.7</v>
      </c>
      <c r="C23" s="85">
        <v>0.95</v>
      </c>
      <c r="D23" s="86">
        <v>5.6296372188471295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25.038129027777927</v>
      </c>
      <c r="E24" s="86" t="s">
        <v>202</v>
      </c>
    </row>
    <row r="25" spans="1:5" ht="15.75" customHeight="1" x14ac:dyDescent="0.25">
      <c r="A25" s="52" t="s">
        <v>87</v>
      </c>
      <c r="B25" s="85">
        <v>9.8000000000000004E-2</v>
      </c>
      <c r="C25" s="85">
        <v>0.95</v>
      </c>
      <c r="D25" s="86">
        <v>25.038279030023453</v>
      </c>
      <c r="E25" s="86" t="s">
        <v>202</v>
      </c>
    </row>
    <row r="26" spans="1:5" ht="15.75" customHeight="1" x14ac:dyDescent="0.25">
      <c r="A26" s="52" t="s">
        <v>137</v>
      </c>
      <c r="B26" s="85">
        <v>4.7E-2</v>
      </c>
      <c r="C26" s="85">
        <v>0.95</v>
      </c>
      <c r="D26" s="86">
        <v>5.5424993905826216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3.7260869529545597</v>
      </c>
      <c r="E27" s="86" t="s">
        <v>202</v>
      </c>
    </row>
    <row r="28" spans="1:5" ht="15.75" customHeight="1" x14ac:dyDescent="0.25">
      <c r="A28" s="52" t="s">
        <v>84</v>
      </c>
      <c r="B28" s="85">
        <v>0.39100000000000001</v>
      </c>
      <c r="C28" s="85">
        <v>0.95</v>
      </c>
      <c r="D28" s="86">
        <v>2.189616015884102</v>
      </c>
      <c r="E28" s="86" t="s">
        <v>202</v>
      </c>
    </row>
    <row r="29" spans="1:5" ht="15.75" customHeight="1" x14ac:dyDescent="0.25">
      <c r="A29" s="52" t="s">
        <v>58</v>
      </c>
      <c r="B29" s="85">
        <v>0.19899999999999998</v>
      </c>
      <c r="C29" s="85">
        <v>0.95</v>
      </c>
      <c r="D29" s="86">
        <v>59.861534329338653</v>
      </c>
      <c r="E29" s="86" t="s">
        <v>202</v>
      </c>
    </row>
    <row r="30" spans="1:5" ht="15.75" customHeight="1" x14ac:dyDescent="0.25">
      <c r="A30" s="52" t="s">
        <v>67</v>
      </c>
      <c r="B30" s="85">
        <v>0.11199999999999999</v>
      </c>
      <c r="C30" s="85">
        <v>0.95</v>
      </c>
      <c r="D30" s="86">
        <v>2.036320807478035</v>
      </c>
      <c r="E30" s="86" t="s">
        <v>202</v>
      </c>
    </row>
    <row r="31" spans="1:5" ht="15.75" customHeight="1" x14ac:dyDescent="0.25">
      <c r="A31" s="52" t="s">
        <v>28</v>
      </c>
      <c r="B31" s="85">
        <v>0.78749999999999998</v>
      </c>
      <c r="C31" s="85">
        <v>0.95</v>
      </c>
      <c r="D31" s="86">
        <v>0.4379181210878062</v>
      </c>
      <c r="E31" s="86" t="s">
        <v>202</v>
      </c>
    </row>
    <row r="32" spans="1:5" ht="15.75" customHeight="1" x14ac:dyDescent="0.25">
      <c r="A32" s="52" t="s">
        <v>83</v>
      </c>
      <c r="B32" s="85">
        <v>0.254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0.68900000000000006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0.28699999999999998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0.52400000000000002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7.9000000000000001E-2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2.4E-2</v>
      </c>
      <c r="C37" s="85">
        <v>0.95</v>
      </c>
      <c r="D37" s="86">
        <v>6.7813968628285144</v>
      </c>
      <c r="E37" s="86" t="s">
        <v>202</v>
      </c>
    </row>
    <row r="38" spans="1:6" ht="15.75" customHeight="1" x14ac:dyDescent="0.25">
      <c r="A38" s="52" t="s">
        <v>60</v>
      </c>
      <c r="B38" s="85">
        <v>2.4E-2</v>
      </c>
      <c r="C38" s="85">
        <v>0.95</v>
      </c>
      <c r="D38" s="86">
        <v>0.46725459212076587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0.19746005500000002</v>
      </c>
      <c r="C3" s="26">
        <f>frac_mam_1_5months * 2.6</f>
        <v>0.19746005500000002</v>
      </c>
      <c r="D3" s="26">
        <f>frac_mam_6_11months * 2.6</f>
        <v>0.21290742979999996</v>
      </c>
      <c r="E3" s="26">
        <f>frac_mam_12_23months * 2.6</f>
        <v>0.1586382694</v>
      </c>
      <c r="F3" s="26">
        <f>frac_mam_24_59months * 2.6</f>
        <v>0.105619293</v>
      </c>
    </row>
    <row r="4" spans="1:6" ht="15.75" customHeight="1" x14ac:dyDescent="0.25">
      <c r="A4" s="3" t="s">
        <v>66</v>
      </c>
      <c r="B4" s="26">
        <f>frac_sam_1month * 2.6</f>
        <v>0.12726117300000001</v>
      </c>
      <c r="C4" s="26">
        <f>frac_sam_1_5months * 2.6</f>
        <v>0.12726117300000001</v>
      </c>
      <c r="D4" s="26">
        <f>frac_sam_6_11months * 2.6</f>
        <v>0.11684602020000001</v>
      </c>
      <c r="E4" s="26">
        <f>frac_sam_12_23months * 2.6</f>
        <v>8.4093477E-2</v>
      </c>
      <c r="F4" s="26">
        <f>frac_sam_24_59months * 2.6</f>
        <v>5.4038345400000007E-2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3394643.059192</v>
      </c>
      <c r="C2" s="78">
        <v>4196998</v>
      </c>
      <c r="D2" s="78">
        <v>6397366</v>
      </c>
      <c r="E2" s="78">
        <v>4429036</v>
      </c>
      <c r="F2" s="78">
        <v>3021522</v>
      </c>
      <c r="G2" s="22">
        <f t="shared" ref="G2:G40" si="0">C2+D2+E2+F2</f>
        <v>18044922</v>
      </c>
      <c r="H2" s="22">
        <f t="shared" ref="H2:H40" si="1">(B2 + stillbirth*B2/(1000-stillbirth))/(1-abortion)</f>
        <v>4011399.7879962046</v>
      </c>
      <c r="I2" s="22">
        <f>G2-H2</f>
        <v>14033522.212003795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3460305.9583333335</v>
      </c>
      <c r="C3" s="78">
        <v>4360000</v>
      </c>
      <c r="D3" s="78">
        <v>6613000</v>
      </c>
      <c r="E3" s="78">
        <v>4581000</v>
      </c>
      <c r="F3" s="78">
        <v>3122000</v>
      </c>
      <c r="G3" s="22">
        <f t="shared" si="0"/>
        <v>18676000</v>
      </c>
      <c r="H3" s="22">
        <f t="shared" si="1"/>
        <v>4088992.6704000044</v>
      </c>
      <c r="I3" s="22">
        <f t="shared" ref="I3:I15" si="3">G3-H3</f>
        <v>14587007.329599995</v>
      </c>
    </row>
    <row r="4" spans="1:9" ht="15.75" customHeight="1" x14ac:dyDescent="0.25">
      <c r="A4" s="7">
        <f t="shared" si="2"/>
        <v>2019</v>
      </c>
      <c r="B4" s="77">
        <v>3525435.3813333339</v>
      </c>
      <c r="C4" s="78">
        <v>4531000</v>
      </c>
      <c r="D4" s="78">
        <v>6840000</v>
      </c>
      <c r="E4" s="78">
        <v>4740000</v>
      </c>
      <c r="F4" s="78">
        <v>3228000</v>
      </c>
      <c r="G4" s="22">
        <f t="shared" si="0"/>
        <v>19339000</v>
      </c>
      <c r="H4" s="22">
        <f t="shared" si="1"/>
        <v>4165955.1518918592</v>
      </c>
      <c r="I4" s="22">
        <f t="shared" si="3"/>
        <v>15173044.848108141</v>
      </c>
    </row>
    <row r="5" spans="1:9" ht="15.75" customHeight="1" x14ac:dyDescent="0.25">
      <c r="A5" s="7">
        <f t="shared" si="2"/>
        <v>2020</v>
      </c>
      <c r="B5" s="77">
        <v>3589777.0350000001</v>
      </c>
      <c r="C5" s="78">
        <v>4709000</v>
      </c>
      <c r="D5" s="78">
        <v>7079000</v>
      </c>
      <c r="E5" s="78">
        <v>4903000</v>
      </c>
      <c r="F5" s="78">
        <v>3339000</v>
      </c>
      <c r="G5" s="22">
        <f t="shared" si="0"/>
        <v>20030000</v>
      </c>
      <c r="H5" s="22">
        <f t="shared" si="1"/>
        <v>4241986.7379459236</v>
      </c>
      <c r="I5" s="22">
        <f t="shared" si="3"/>
        <v>15788013.262054076</v>
      </c>
    </row>
    <row r="6" spans="1:9" ht="15.75" customHeight="1" x14ac:dyDescent="0.25">
      <c r="A6" s="7">
        <f t="shared" si="2"/>
        <v>2021</v>
      </c>
      <c r="B6" s="77">
        <v>3658093.7791999998</v>
      </c>
      <c r="C6" s="78">
        <v>4889000</v>
      </c>
      <c r="D6" s="78">
        <v>7326000</v>
      </c>
      <c r="E6" s="78">
        <v>5069000</v>
      </c>
      <c r="F6" s="78">
        <v>3451000</v>
      </c>
      <c r="G6" s="22">
        <f t="shared" si="0"/>
        <v>20735000</v>
      </c>
      <c r="H6" s="22">
        <f t="shared" si="1"/>
        <v>4322715.6300332407</v>
      </c>
      <c r="I6" s="22">
        <f t="shared" si="3"/>
        <v>16412284.36996676</v>
      </c>
    </row>
    <row r="7" spans="1:9" ht="15.75" customHeight="1" x14ac:dyDescent="0.25">
      <c r="A7" s="7">
        <f t="shared" si="2"/>
        <v>2022</v>
      </c>
      <c r="B7" s="77">
        <v>3725711.0279999995</v>
      </c>
      <c r="C7" s="78">
        <v>5077000</v>
      </c>
      <c r="D7" s="78">
        <v>7584000</v>
      </c>
      <c r="E7" s="78">
        <v>5242000</v>
      </c>
      <c r="F7" s="78">
        <v>3569000</v>
      </c>
      <c r="G7" s="22">
        <f t="shared" si="0"/>
        <v>21472000</v>
      </c>
      <c r="H7" s="22">
        <f t="shared" si="1"/>
        <v>4402617.9386918023</v>
      </c>
      <c r="I7" s="22">
        <f t="shared" si="3"/>
        <v>17069382.061308198</v>
      </c>
    </row>
    <row r="8" spans="1:9" ht="15.75" customHeight="1" x14ac:dyDescent="0.25">
      <c r="A8" s="7">
        <f t="shared" si="2"/>
        <v>2023</v>
      </c>
      <c r="B8" s="77">
        <v>3792666.8159999992</v>
      </c>
      <c r="C8" s="78">
        <v>5269000</v>
      </c>
      <c r="D8" s="78">
        <v>7858000</v>
      </c>
      <c r="E8" s="78">
        <v>5420000</v>
      </c>
      <c r="F8" s="78">
        <v>3692000</v>
      </c>
      <c r="G8" s="22">
        <f t="shared" si="0"/>
        <v>22239000</v>
      </c>
      <c r="H8" s="22">
        <f t="shared" si="1"/>
        <v>4481738.6088491678</v>
      </c>
      <c r="I8" s="22">
        <f t="shared" si="3"/>
        <v>17757261.391150832</v>
      </c>
    </row>
    <row r="9" spans="1:9" ht="15.75" customHeight="1" x14ac:dyDescent="0.25">
      <c r="A9" s="7">
        <f t="shared" si="2"/>
        <v>2024</v>
      </c>
      <c r="B9" s="77">
        <v>3859031.4479999989</v>
      </c>
      <c r="C9" s="78">
        <v>5466000</v>
      </c>
      <c r="D9" s="78">
        <v>8147000</v>
      </c>
      <c r="E9" s="78">
        <v>5606000</v>
      </c>
      <c r="F9" s="78">
        <v>3821000</v>
      </c>
      <c r="G9" s="22">
        <f t="shared" si="0"/>
        <v>23040000</v>
      </c>
      <c r="H9" s="22">
        <f t="shared" si="1"/>
        <v>4560160.7186537283</v>
      </c>
      <c r="I9" s="22">
        <f t="shared" si="3"/>
        <v>18479839.281346273</v>
      </c>
    </row>
    <row r="10" spans="1:9" ht="15.75" customHeight="1" x14ac:dyDescent="0.25">
      <c r="A10" s="7">
        <f t="shared" si="2"/>
        <v>2025</v>
      </c>
      <c r="B10" s="77">
        <v>3924754.4180000001</v>
      </c>
      <c r="C10" s="78">
        <v>5666000</v>
      </c>
      <c r="D10" s="78">
        <v>8455000</v>
      </c>
      <c r="E10" s="78">
        <v>5797000</v>
      </c>
      <c r="F10" s="78">
        <v>3955000</v>
      </c>
      <c r="G10" s="22">
        <f t="shared" si="0"/>
        <v>23873000</v>
      </c>
      <c r="H10" s="22">
        <f t="shared" si="1"/>
        <v>4637824.5859079305</v>
      </c>
      <c r="I10" s="22">
        <f t="shared" si="3"/>
        <v>19235175.414092071</v>
      </c>
    </row>
    <row r="11" spans="1:9" ht="15.75" customHeight="1" x14ac:dyDescent="0.25">
      <c r="A11" s="7">
        <f t="shared" si="2"/>
        <v>2026</v>
      </c>
      <c r="B11" s="77">
        <v>3993868.0638000001</v>
      </c>
      <c r="C11" s="78">
        <v>5861000</v>
      </c>
      <c r="D11" s="78">
        <v>8773000</v>
      </c>
      <c r="E11" s="78">
        <v>5991000</v>
      </c>
      <c r="F11" s="78">
        <v>4090000</v>
      </c>
      <c r="G11" s="22">
        <f t="shared" si="0"/>
        <v>24715000</v>
      </c>
      <c r="H11" s="22">
        <f t="shared" si="1"/>
        <v>4719495.1648982754</v>
      </c>
      <c r="I11" s="22">
        <f t="shared" si="3"/>
        <v>19995504.835101724</v>
      </c>
    </row>
    <row r="12" spans="1:9" ht="15.75" customHeight="1" x14ac:dyDescent="0.25">
      <c r="A12" s="7">
        <f t="shared" si="2"/>
        <v>2027</v>
      </c>
      <c r="B12" s="77">
        <v>4062405.2352000005</v>
      </c>
      <c r="C12" s="78">
        <v>6059000</v>
      </c>
      <c r="D12" s="78">
        <v>9108000</v>
      </c>
      <c r="E12" s="78">
        <v>6192000</v>
      </c>
      <c r="F12" s="78">
        <v>4232000</v>
      </c>
      <c r="G12" s="22">
        <f t="shared" si="0"/>
        <v>25591000</v>
      </c>
      <c r="H12" s="22">
        <f t="shared" si="1"/>
        <v>4800484.5325666564</v>
      </c>
      <c r="I12" s="22">
        <f t="shared" si="3"/>
        <v>20790515.467433345</v>
      </c>
    </row>
    <row r="13" spans="1:9" ht="15.75" customHeight="1" x14ac:dyDescent="0.25">
      <c r="A13" s="7">
        <f t="shared" si="2"/>
        <v>2028</v>
      </c>
      <c r="B13" s="77">
        <v>4130283.3260000004</v>
      </c>
      <c r="C13" s="78">
        <v>6258000</v>
      </c>
      <c r="D13" s="78">
        <v>9458000</v>
      </c>
      <c r="E13" s="78">
        <v>6403000</v>
      </c>
      <c r="F13" s="78">
        <v>4380000</v>
      </c>
      <c r="G13" s="22">
        <f t="shared" si="0"/>
        <v>26499000</v>
      </c>
      <c r="H13" s="22">
        <f t="shared" si="1"/>
        <v>4880695.074381182</v>
      </c>
      <c r="I13" s="22">
        <f t="shared" si="3"/>
        <v>21618304.92561882</v>
      </c>
    </row>
    <row r="14" spans="1:9" ht="15.75" customHeight="1" x14ac:dyDescent="0.25">
      <c r="A14" s="7">
        <f t="shared" si="2"/>
        <v>2029</v>
      </c>
      <c r="B14" s="77">
        <v>4197455.5824000007</v>
      </c>
      <c r="C14" s="78">
        <v>6453000</v>
      </c>
      <c r="D14" s="78">
        <v>9821000</v>
      </c>
      <c r="E14" s="78">
        <v>6625000</v>
      </c>
      <c r="F14" s="78">
        <v>4533000</v>
      </c>
      <c r="G14" s="22">
        <f t="shared" si="0"/>
        <v>27432000</v>
      </c>
      <c r="H14" s="22">
        <f t="shared" si="1"/>
        <v>4960071.5420638621</v>
      </c>
      <c r="I14" s="22">
        <f t="shared" si="3"/>
        <v>22471928.457936138</v>
      </c>
    </row>
    <row r="15" spans="1:9" ht="15.75" customHeight="1" x14ac:dyDescent="0.25">
      <c r="A15" s="7">
        <f t="shared" si="2"/>
        <v>2030</v>
      </c>
      <c r="B15" s="77">
        <v>4263802.6430000002</v>
      </c>
      <c r="C15" s="78">
        <v>6642000</v>
      </c>
      <c r="D15" s="78">
        <v>10194000</v>
      </c>
      <c r="E15" s="78">
        <v>6859000</v>
      </c>
      <c r="F15" s="78">
        <v>4694000</v>
      </c>
      <c r="G15" s="22">
        <f t="shared" si="0"/>
        <v>28389000</v>
      </c>
      <c r="H15" s="22">
        <f t="shared" si="1"/>
        <v>5038472.8880034126</v>
      </c>
      <c r="I15" s="22">
        <f t="shared" si="3"/>
        <v>23350527.111996587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129.98538255288929</v>
      </c>
      <c r="I17" s="22">
        <f t="shared" si="4"/>
        <v>-129.98538255288929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4.900083425E-2</v>
      </c>
    </row>
    <row r="4" spans="1:8" ht="15.75" customHeight="1" x14ac:dyDescent="0.25">
      <c r="B4" s="24" t="s">
        <v>7</v>
      </c>
      <c r="C4" s="79">
        <v>0.11249688786168636</v>
      </c>
    </row>
    <row r="5" spans="1:8" ht="15.75" customHeight="1" x14ac:dyDescent="0.25">
      <c r="B5" s="24" t="s">
        <v>8</v>
      </c>
      <c r="C5" s="79">
        <v>0.13804859616529522</v>
      </c>
    </row>
    <row r="6" spans="1:8" ht="15.75" customHeight="1" x14ac:dyDescent="0.25">
      <c r="B6" s="24" t="s">
        <v>10</v>
      </c>
      <c r="C6" s="79">
        <v>0.10028062988940208</v>
      </c>
    </row>
    <row r="7" spans="1:8" ht="15.75" customHeight="1" x14ac:dyDescent="0.25">
      <c r="B7" s="24" t="s">
        <v>13</v>
      </c>
      <c r="C7" s="79">
        <v>0.10431143512796645</v>
      </c>
    </row>
    <row r="8" spans="1:8" ht="15.75" customHeight="1" x14ac:dyDescent="0.25">
      <c r="B8" s="24" t="s">
        <v>14</v>
      </c>
      <c r="C8" s="79">
        <v>8.3157021513676418E-3</v>
      </c>
    </row>
    <row r="9" spans="1:8" ht="15.75" customHeight="1" x14ac:dyDescent="0.25">
      <c r="B9" s="24" t="s">
        <v>27</v>
      </c>
      <c r="C9" s="79">
        <v>0.11659545659991075</v>
      </c>
    </row>
    <row r="10" spans="1:8" ht="15.75" customHeight="1" x14ac:dyDescent="0.25">
      <c r="B10" s="24" t="s">
        <v>15</v>
      </c>
      <c r="C10" s="79">
        <v>0.37095045795437143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0.12980032933167299</v>
      </c>
      <c r="D14" s="79">
        <v>0.12980032933167299</v>
      </c>
      <c r="E14" s="79">
        <v>8.1749740498593099E-2</v>
      </c>
      <c r="F14" s="79">
        <v>8.1749740498593099E-2</v>
      </c>
    </row>
    <row r="15" spans="1:8" ht="15.75" customHeight="1" x14ac:dyDescent="0.25">
      <c r="B15" s="24" t="s">
        <v>16</v>
      </c>
      <c r="C15" s="79">
        <v>0.20517028408319199</v>
      </c>
      <c r="D15" s="79">
        <v>0.20517028408319199</v>
      </c>
      <c r="E15" s="79">
        <v>0.12196292675111002</v>
      </c>
      <c r="F15" s="79">
        <v>0.12196292675111002</v>
      </c>
    </row>
    <row r="16" spans="1:8" ht="15.75" customHeight="1" x14ac:dyDescent="0.25">
      <c r="B16" s="24" t="s">
        <v>17</v>
      </c>
      <c r="C16" s="79">
        <v>3.2769596395050601E-2</v>
      </c>
      <c r="D16" s="79">
        <v>3.2769596395050601E-2</v>
      </c>
      <c r="E16" s="79">
        <v>2.2895404373204E-2</v>
      </c>
      <c r="F16" s="79">
        <v>2.2895404373204E-2</v>
      </c>
    </row>
    <row r="17" spans="1:8" ht="15.75" customHeight="1" x14ac:dyDescent="0.25">
      <c r="B17" s="24" t="s">
        <v>18</v>
      </c>
      <c r="C17" s="79">
        <v>7.9259512801746392E-3</v>
      </c>
      <c r="D17" s="79">
        <v>7.9259512801746392E-3</v>
      </c>
      <c r="E17" s="79">
        <v>1.6927643718003701E-2</v>
      </c>
      <c r="F17" s="79">
        <v>1.6927643718003701E-2</v>
      </c>
    </row>
    <row r="18" spans="1:8" ht="15.75" customHeight="1" x14ac:dyDescent="0.25">
      <c r="B18" s="24" t="s">
        <v>19</v>
      </c>
      <c r="C18" s="79">
        <v>0.21135115009990699</v>
      </c>
      <c r="D18" s="79">
        <v>0.21135115009990699</v>
      </c>
      <c r="E18" s="79">
        <v>0.31826863294468299</v>
      </c>
      <c r="F18" s="79">
        <v>0.31826863294468299</v>
      </c>
    </row>
    <row r="19" spans="1:8" ht="15.75" customHeight="1" x14ac:dyDescent="0.25">
      <c r="B19" s="24" t="s">
        <v>20</v>
      </c>
      <c r="C19" s="79">
        <v>4.6233795136738899E-2</v>
      </c>
      <c r="D19" s="79">
        <v>4.6233795136738899E-2</v>
      </c>
      <c r="E19" s="79">
        <v>4.1590767053577095E-2</v>
      </c>
      <c r="F19" s="79">
        <v>4.1590767053577095E-2</v>
      </c>
    </row>
    <row r="20" spans="1:8" ht="15.75" customHeight="1" x14ac:dyDescent="0.25">
      <c r="B20" s="24" t="s">
        <v>21</v>
      </c>
      <c r="C20" s="79">
        <v>1.55290564032688E-2</v>
      </c>
      <c r="D20" s="79">
        <v>1.55290564032688E-2</v>
      </c>
      <c r="E20" s="79">
        <v>8.3876059533060498E-3</v>
      </c>
      <c r="F20" s="79">
        <v>8.3876059533060498E-3</v>
      </c>
    </row>
    <row r="21" spans="1:8" ht="15.75" customHeight="1" x14ac:dyDescent="0.25">
      <c r="B21" s="24" t="s">
        <v>22</v>
      </c>
      <c r="C21" s="79">
        <v>3.2197553746588399E-2</v>
      </c>
      <c r="D21" s="79">
        <v>3.2197553746588399E-2</v>
      </c>
      <c r="E21" s="79">
        <v>0.12220595485656301</v>
      </c>
      <c r="F21" s="79">
        <v>0.12220595485656301</v>
      </c>
    </row>
    <row r="22" spans="1:8" ht="15.75" customHeight="1" x14ac:dyDescent="0.25">
      <c r="B22" s="24" t="s">
        <v>23</v>
      </c>
      <c r="C22" s="79">
        <v>0.31902228352340667</v>
      </c>
      <c r="D22" s="79">
        <v>0.31902228352340667</v>
      </c>
      <c r="E22" s="79">
        <v>0.26601132385096005</v>
      </c>
      <c r="F22" s="79">
        <v>0.26601132385096005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8.8900000000000007E-2</v>
      </c>
    </row>
    <row r="27" spans="1:8" ht="15.75" customHeight="1" x14ac:dyDescent="0.25">
      <c r="B27" s="24" t="s">
        <v>39</v>
      </c>
      <c r="C27" s="79">
        <v>8.6999999999999994E-3</v>
      </c>
    </row>
    <row r="28" spans="1:8" ht="15.75" customHeight="1" x14ac:dyDescent="0.25">
      <c r="B28" s="24" t="s">
        <v>40</v>
      </c>
      <c r="C28" s="79">
        <v>0.1575</v>
      </c>
    </row>
    <row r="29" spans="1:8" ht="15.75" customHeight="1" x14ac:dyDescent="0.25">
      <c r="B29" s="24" t="s">
        <v>41</v>
      </c>
      <c r="C29" s="79">
        <v>0.16969999999999999</v>
      </c>
    </row>
    <row r="30" spans="1:8" ht="15.75" customHeight="1" x14ac:dyDescent="0.25">
      <c r="B30" s="24" t="s">
        <v>42</v>
      </c>
      <c r="C30" s="79">
        <v>0.10490000000000001</v>
      </c>
    </row>
    <row r="31" spans="1:8" ht="15.75" customHeight="1" x14ac:dyDescent="0.25">
      <c r="B31" s="24" t="s">
        <v>43</v>
      </c>
      <c r="C31" s="79">
        <v>0.10859999999999999</v>
      </c>
    </row>
    <row r="32" spans="1:8" ht="15.75" customHeight="1" x14ac:dyDescent="0.25">
      <c r="B32" s="24" t="s">
        <v>44</v>
      </c>
      <c r="C32" s="79">
        <v>1.8799999999999997E-2</v>
      </c>
    </row>
    <row r="33" spans="2:3" ht="15.75" customHeight="1" x14ac:dyDescent="0.25">
      <c r="B33" s="24" t="s">
        <v>45</v>
      </c>
      <c r="C33" s="79">
        <v>8.5900000000000004E-2</v>
      </c>
    </row>
    <row r="34" spans="2:3" ht="15.75" customHeight="1" x14ac:dyDescent="0.25">
      <c r="B34" s="24" t="s">
        <v>46</v>
      </c>
      <c r="C34" s="79">
        <v>0.25700000000000001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0.67959987622912921</v>
      </c>
      <c r="D2" s="80">
        <v>0.67959987622912921</v>
      </c>
      <c r="E2" s="80">
        <v>0.55859462347738054</v>
      </c>
      <c r="F2" s="80">
        <v>0.3529415111251672</v>
      </c>
      <c r="G2" s="80">
        <v>0.26196180812452863</v>
      </c>
    </row>
    <row r="3" spans="1:15" ht="15.75" customHeight="1" x14ac:dyDescent="0.25">
      <c r="A3" s="5"/>
      <c r="B3" s="11" t="s">
        <v>118</v>
      </c>
      <c r="C3" s="80">
        <v>0.17541294740427379</v>
      </c>
      <c r="D3" s="80">
        <v>0.17541294740427379</v>
      </c>
      <c r="E3" s="80">
        <v>0.2139939834544641</v>
      </c>
      <c r="F3" s="80">
        <v>0.25082641099625641</v>
      </c>
      <c r="G3" s="80">
        <v>0.22065244607412215</v>
      </c>
    </row>
    <row r="4" spans="1:15" ht="15.75" customHeight="1" x14ac:dyDescent="0.25">
      <c r="A4" s="5"/>
      <c r="B4" s="11" t="s">
        <v>116</v>
      </c>
      <c r="C4" s="81">
        <v>7.845196529425448E-2</v>
      </c>
      <c r="D4" s="81">
        <v>7.845196529425448E-2</v>
      </c>
      <c r="E4" s="81">
        <v>9.831322233077458E-2</v>
      </c>
      <c r="F4" s="81">
        <v>0.21400504456850425</v>
      </c>
      <c r="G4" s="81">
        <v>0.23601793778398078</v>
      </c>
    </row>
    <row r="5" spans="1:15" ht="15.75" customHeight="1" x14ac:dyDescent="0.25">
      <c r="A5" s="5"/>
      <c r="B5" s="11" t="s">
        <v>119</v>
      </c>
      <c r="C5" s="81">
        <v>6.6535211072342407E-2</v>
      </c>
      <c r="D5" s="81">
        <v>6.6535211072342407E-2</v>
      </c>
      <c r="E5" s="81">
        <v>0.12909817073738078</v>
      </c>
      <c r="F5" s="81">
        <v>0.18222703331007215</v>
      </c>
      <c r="G5" s="81">
        <v>0.28136780801736838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0.71563437808656039</v>
      </c>
      <c r="D8" s="80">
        <v>0.71563437808656039</v>
      </c>
      <c r="E8" s="80">
        <v>0.66602884903518733</v>
      </c>
      <c r="F8" s="80">
        <v>0.7170172415424837</v>
      </c>
      <c r="G8" s="80">
        <v>0.78433136406403414</v>
      </c>
    </row>
    <row r="9" spans="1:15" ht="15.75" customHeight="1" x14ac:dyDescent="0.25">
      <c r="B9" s="7" t="s">
        <v>121</v>
      </c>
      <c r="C9" s="80">
        <v>0.15947284191343963</v>
      </c>
      <c r="D9" s="80">
        <v>0.15947284191343963</v>
      </c>
      <c r="E9" s="80">
        <v>0.20714290096481269</v>
      </c>
      <c r="F9" s="80">
        <v>0.18962439445751636</v>
      </c>
      <c r="G9" s="80">
        <v>0.15426185193596587</v>
      </c>
    </row>
    <row r="10" spans="1:15" ht="15.75" customHeight="1" x14ac:dyDescent="0.25">
      <c r="B10" s="7" t="s">
        <v>122</v>
      </c>
      <c r="C10" s="81">
        <v>7.5946175000000005E-2</v>
      </c>
      <c r="D10" s="81">
        <v>7.5946175000000005E-2</v>
      </c>
      <c r="E10" s="81">
        <v>8.1887472999999988E-2</v>
      </c>
      <c r="F10" s="81">
        <v>6.1014719000000002E-2</v>
      </c>
      <c r="G10" s="81">
        <v>4.0622804999999998E-2</v>
      </c>
    </row>
    <row r="11" spans="1:15" ht="15.75" customHeight="1" x14ac:dyDescent="0.25">
      <c r="B11" s="7" t="s">
        <v>123</v>
      </c>
      <c r="C11" s="81">
        <v>4.8946604999999997E-2</v>
      </c>
      <c r="D11" s="81">
        <v>4.8946604999999997E-2</v>
      </c>
      <c r="E11" s="81">
        <v>4.4940777000000001E-2</v>
      </c>
      <c r="F11" s="81">
        <v>3.2343644999999997E-2</v>
      </c>
      <c r="G11" s="81">
        <v>2.0783979000000001E-2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0.80000777049999994</v>
      </c>
      <c r="D14" s="82">
        <v>0.78970271365300004</v>
      </c>
      <c r="E14" s="82">
        <v>0.78970271365300004</v>
      </c>
      <c r="F14" s="82">
        <v>0.51407809026899998</v>
      </c>
      <c r="G14" s="82">
        <v>0.51407809026899998</v>
      </c>
      <c r="H14" s="83">
        <v>0.70400000000000007</v>
      </c>
      <c r="I14" s="83">
        <v>0.45321354166666666</v>
      </c>
      <c r="J14" s="83">
        <v>0.43965104166666663</v>
      </c>
      <c r="K14" s="83">
        <v>0.43286979166666661</v>
      </c>
      <c r="L14" s="83">
        <v>0.37943434655499997</v>
      </c>
      <c r="M14" s="83">
        <v>0.24469627865599999</v>
      </c>
      <c r="N14" s="83">
        <v>0.25255986243950002</v>
      </c>
      <c r="O14" s="83">
        <v>0.28731062308150002</v>
      </c>
    </row>
    <row r="15" spans="1:15" ht="15.75" customHeight="1" x14ac:dyDescent="0.25">
      <c r="B15" s="16" t="s">
        <v>68</v>
      </c>
      <c r="C15" s="80">
        <f>iron_deficiency_anaemia*C14</f>
        <v>0.31514365959633073</v>
      </c>
      <c r="D15" s="80">
        <f t="shared" ref="D15:O15" si="0">iron_deficiency_anaemia*D14</f>
        <v>0.31108423236716509</v>
      </c>
      <c r="E15" s="80">
        <f t="shared" si="0"/>
        <v>0.31108423236716509</v>
      </c>
      <c r="F15" s="80">
        <f t="shared" si="0"/>
        <v>0.20250859636577181</v>
      </c>
      <c r="G15" s="80">
        <f t="shared" si="0"/>
        <v>0.20250859636577181</v>
      </c>
      <c r="H15" s="80">
        <f t="shared" si="0"/>
        <v>0.27732372676474754</v>
      </c>
      <c r="I15" s="80">
        <f t="shared" si="0"/>
        <v>0.17853248351598039</v>
      </c>
      <c r="J15" s="80">
        <f t="shared" si="0"/>
        <v>0.17318986555540239</v>
      </c>
      <c r="K15" s="80">
        <f t="shared" si="0"/>
        <v>0.17051855657511342</v>
      </c>
      <c r="L15" s="80">
        <f t="shared" si="0"/>
        <v>0.14946895887667519</v>
      </c>
      <c r="M15" s="80">
        <f t="shared" si="0"/>
        <v>9.6392164662424812E-2</v>
      </c>
      <c r="N15" s="80">
        <f t="shared" si="0"/>
        <v>9.9489832788230287E-2</v>
      </c>
      <c r="O15" s="80">
        <f t="shared" si="0"/>
        <v>0.11317905217622624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0.47600000000000003</v>
      </c>
      <c r="D2" s="81">
        <v>0.47600000000000003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0.161</v>
      </c>
      <c r="D3" s="81">
        <v>0.254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0.24100000000000002</v>
      </c>
      <c r="D4" s="81">
        <v>0.24100000000000002</v>
      </c>
      <c r="E4" s="81">
        <v>0.71700000000000008</v>
      </c>
      <c r="F4" s="81">
        <v>0.86650000000000005</v>
      </c>
      <c r="G4" s="81">
        <v>0</v>
      </c>
    </row>
    <row r="5" spans="1:7" x14ac:dyDescent="0.25">
      <c r="B5" s="43" t="s">
        <v>169</v>
      </c>
      <c r="C5" s="80">
        <f>1-SUM(C2:C4)</f>
        <v>0.122</v>
      </c>
      <c r="D5" s="80">
        <f>1-SUM(D2:D4)</f>
        <v>2.9000000000000026E-2</v>
      </c>
      <c r="E5" s="80">
        <f>1-SUM(E2:E4)</f>
        <v>0.28299999999999992</v>
      </c>
      <c r="F5" s="80">
        <f>1-SUM(F2:F4)</f>
        <v>0.13349999999999995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0.43554999999999999</v>
      </c>
      <c r="D2" s="144">
        <v>0.43314000000000002</v>
      </c>
      <c r="E2" s="144">
        <v>0.43070000000000003</v>
      </c>
      <c r="F2" s="144">
        <v>0.42810999999999999</v>
      </c>
      <c r="G2" s="144">
        <v>0.42508000000000001</v>
      </c>
      <c r="H2" s="144">
        <v>0.42273000000000005</v>
      </c>
      <c r="I2" s="144">
        <v>0.42037999999999998</v>
      </c>
      <c r="J2" s="144">
        <v>0.41802</v>
      </c>
      <c r="K2" s="144">
        <v>0.41567999999999999</v>
      </c>
      <c r="L2" s="144">
        <v>0.41334000000000004</v>
      </c>
      <c r="M2" s="144">
        <v>0.41100999999999999</v>
      </c>
      <c r="N2" s="144">
        <v>0.40869</v>
      </c>
      <c r="O2" s="144">
        <v>0.40637999999999996</v>
      </c>
      <c r="P2" s="144">
        <v>0.40409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7.1889999999999996E-2</v>
      </c>
      <c r="D4" s="144">
        <v>7.0059999999999997E-2</v>
      </c>
      <c r="E4" s="144">
        <v>6.8290000000000003E-2</v>
      </c>
      <c r="F4" s="144">
        <v>6.6610000000000003E-2</v>
      </c>
      <c r="G4" s="144">
        <v>6.5070000000000003E-2</v>
      </c>
      <c r="H4" s="144">
        <v>6.343E-2</v>
      </c>
      <c r="I4" s="144">
        <v>6.1839999999999999E-2</v>
      </c>
      <c r="J4" s="144">
        <v>6.0309999999999996E-2</v>
      </c>
      <c r="K4" s="144">
        <v>5.8810000000000001E-2</v>
      </c>
      <c r="L4" s="144">
        <v>5.7370000000000004E-2</v>
      </c>
      <c r="M4" s="144">
        <v>5.5970000000000006E-2</v>
      </c>
      <c r="N4" s="144">
        <v>5.4610000000000006E-2</v>
      </c>
      <c r="O4" s="144">
        <v>5.33E-2</v>
      </c>
      <c r="P4" s="144">
        <v>5.2019999999999997E-2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0.22429138068653659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0.18882936257967711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0.10965586544720542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0.47600000000000003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0.81666666666666676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81.887</v>
      </c>
      <c r="D13" s="143">
        <v>78.117000000000004</v>
      </c>
      <c r="E13" s="143">
        <v>74.686000000000007</v>
      </c>
      <c r="F13" s="143">
        <v>71.656999999999996</v>
      </c>
      <c r="G13" s="143">
        <v>68.793999999999997</v>
      </c>
      <c r="H13" s="143">
        <v>66.180000000000007</v>
      </c>
      <c r="I13" s="143">
        <v>63.755000000000003</v>
      </c>
      <c r="J13" s="143">
        <v>61.47</v>
      </c>
      <c r="K13" s="143">
        <v>59.337000000000003</v>
      </c>
      <c r="L13" s="143">
        <v>57.262</v>
      </c>
      <c r="M13" s="143">
        <v>55.41</v>
      </c>
      <c r="N13" s="143">
        <v>53.481999999999999</v>
      </c>
      <c r="O13" s="143">
        <v>51.783000000000001</v>
      </c>
      <c r="P13" s="143">
        <v>50.148000000000003</v>
      </c>
    </row>
    <row r="14" spans="1:16" x14ac:dyDescent="0.25">
      <c r="B14" s="16" t="s">
        <v>170</v>
      </c>
      <c r="C14" s="143">
        <f>maternal_mortality</f>
        <v>6.93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0.63900000000000001</v>
      </c>
      <c r="E2" s="92">
        <f>food_insecure</f>
        <v>0.63900000000000001</v>
      </c>
      <c r="F2" s="92">
        <f>food_insecure</f>
        <v>0.63900000000000001</v>
      </c>
      <c r="G2" s="92">
        <f>food_insecure</f>
        <v>0.63900000000000001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0.63900000000000001</v>
      </c>
      <c r="F5" s="92">
        <f>food_insecure</f>
        <v>0.63900000000000001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0.14572490273846153</v>
      </c>
      <c r="D7" s="92">
        <f>diarrhoea_1_5mo/26</f>
        <v>0.15852061382192309</v>
      </c>
      <c r="E7" s="92">
        <f>diarrhoea_6_11mo/26</f>
        <v>0.15852061382192309</v>
      </c>
      <c r="F7" s="92">
        <f>diarrhoea_12_23mo/26</f>
        <v>0.10208400901115386</v>
      </c>
      <c r="G7" s="92">
        <f>diarrhoea_24_59mo/26</f>
        <v>0.10208400901115386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0.63900000000000001</v>
      </c>
      <c r="F8" s="92">
        <f>food_insecure</f>
        <v>0.63900000000000001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0.41600000000000004</v>
      </c>
      <c r="E9" s="92">
        <f>IF(ISBLANK(comm_deliv), frac_children_health_facility,1)</f>
        <v>0.41600000000000004</v>
      </c>
      <c r="F9" s="92">
        <f>IF(ISBLANK(comm_deliv), frac_children_health_facility,1)</f>
        <v>0.41600000000000004</v>
      </c>
      <c r="G9" s="92">
        <f>IF(ISBLANK(comm_deliv), frac_children_health_facility,1)</f>
        <v>0.41600000000000004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0.14572490273846153</v>
      </c>
      <c r="D11" s="92">
        <f>diarrhoea_1_5mo/26</f>
        <v>0.15852061382192309</v>
      </c>
      <c r="E11" s="92">
        <f>diarrhoea_6_11mo/26</f>
        <v>0.15852061382192309</v>
      </c>
      <c r="F11" s="92">
        <f>diarrhoea_12_23mo/26</f>
        <v>0.10208400901115386</v>
      </c>
      <c r="G11" s="92">
        <f>diarrhoea_24_59mo/26</f>
        <v>0.10208400901115386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0.63900000000000001</v>
      </c>
      <c r="I14" s="92">
        <f>food_insecure</f>
        <v>0.63900000000000001</v>
      </c>
      <c r="J14" s="92">
        <f>food_insecure</f>
        <v>0.63900000000000001</v>
      </c>
      <c r="K14" s="92">
        <f>food_insecure</f>
        <v>0.63900000000000001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0.48</v>
      </c>
      <c r="I17" s="92">
        <f>frac_PW_health_facility</f>
        <v>0.48</v>
      </c>
      <c r="J17" s="92">
        <f>frac_PW_health_facility</f>
        <v>0.48</v>
      </c>
      <c r="K17" s="92">
        <f>frac_PW_health_facility</f>
        <v>0.48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0.85</v>
      </c>
      <c r="I18" s="92">
        <f>frac_malaria_risk</f>
        <v>0.85</v>
      </c>
      <c r="J18" s="92">
        <f>frac_malaria_risk</f>
        <v>0.85</v>
      </c>
      <c r="K18" s="92">
        <f>frac_malaria_risk</f>
        <v>0.85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0.84400000000000008</v>
      </c>
      <c r="M23" s="92">
        <f>famplan_unmet_need</f>
        <v>0.84400000000000008</v>
      </c>
      <c r="N23" s="92">
        <f>famplan_unmet_need</f>
        <v>0.84400000000000008</v>
      </c>
      <c r="O23" s="92">
        <f>famplan_unmet_need</f>
        <v>0.84400000000000008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0.42068333015074799</v>
      </c>
      <c r="M24" s="92">
        <f>(1-food_insecure)*(0.49)+food_insecure*(0.7)</f>
        <v>0.62419000000000002</v>
      </c>
      <c r="N24" s="92">
        <f>(1-food_insecure)*(0.49)+food_insecure*(0.7)</f>
        <v>0.62419000000000002</v>
      </c>
      <c r="O24" s="92">
        <f>(1-food_insecure)*(0.49)+food_insecure*(0.7)</f>
        <v>0.62419000000000002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0.18029285577889198</v>
      </c>
      <c r="M25" s="92">
        <f>(1-food_insecure)*(0.21)+food_insecure*(0.3)</f>
        <v>0.26751000000000003</v>
      </c>
      <c r="N25" s="92">
        <f>(1-food_insecure)*(0.21)+food_insecure*(0.3)</f>
        <v>0.26751000000000003</v>
      </c>
      <c r="O25" s="92">
        <f>(1-food_insecure)*(0.21)+food_insecure*(0.3)</f>
        <v>0.26751000000000003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7.2990603270359999E-2</v>
      </c>
      <c r="M26" s="92">
        <f>(1-food_insecure)*(0.3)</f>
        <v>0.10829999999999999</v>
      </c>
      <c r="N26" s="92">
        <f>(1-food_insecure)*(0.3)</f>
        <v>0.10829999999999999</v>
      </c>
      <c r="O26" s="92">
        <f>(1-food_insecure)*(0.3)</f>
        <v>0.10829999999999999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0.32603321080000003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0.85</v>
      </c>
      <c r="D33" s="92">
        <f t="shared" si="3"/>
        <v>0.85</v>
      </c>
      <c r="E33" s="92">
        <f t="shared" si="3"/>
        <v>0.85</v>
      </c>
      <c r="F33" s="92">
        <f t="shared" si="3"/>
        <v>0.85</v>
      </c>
      <c r="G33" s="92">
        <f t="shared" si="3"/>
        <v>0.85</v>
      </c>
      <c r="H33" s="92">
        <f t="shared" si="3"/>
        <v>0.85</v>
      </c>
      <c r="I33" s="92">
        <f t="shared" si="3"/>
        <v>0.85</v>
      </c>
      <c r="J33" s="92">
        <f t="shared" si="3"/>
        <v>0.85</v>
      </c>
      <c r="K33" s="92">
        <f t="shared" si="3"/>
        <v>0.85</v>
      </c>
      <c r="L33" s="92">
        <f t="shared" si="3"/>
        <v>0.85</v>
      </c>
      <c r="M33" s="92">
        <f t="shared" si="3"/>
        <v>0.85</v>
      </c>
      <c r="N33" s="92">
        <f t="shared" si="3"/>
        <v>0.85</v>
      </c>
      <c r="O33" s="92">
        <f t="shared" si="3"/>
        <v>0.85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2020-03-24T06:48:57Z</dcterms:modified>
</cp:coreProperties>
</file>