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D0558196-7553-464D-9734-411711FBB63A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G17" i="2"/>
  <c r="H17" i="2"/>
  <c r="I17" i="2" s="1"/>
  <c r="G18" i="2"/>
  <c r="H18" i="2"/>
  <c r="I18" i="2" s="1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I3" i="2" s="1"/>
  <c r="H4" i="2"/>
  <c r="G4" i="2"/>
  <c r="H5" i="2"/>
  <c r="H6" i="2"/>
  <c r="I6" i="2" s="1"/>
  <c r="H7" i="2"/>
  <c r="H8" i="2"/>
  <c r="H9" i="2"/>
  <c r="H10" i="2"/>
  <c r="H11" i="2"/>
  <c r="I11" i="2" s="1"/>
  <c r="H12" i="2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4" i="2"/>
  <c r="I16" i="2"/>
  <c r="I27" i="2"/>
  <c r="A3" i="2"/>
  <c r="A24" i="2"/>
  <c r="A18" i="2"/>
  <c r="A36" i="2"/>
  <c r="A40" i="2"/>
  <c r="A22" i="2"/>
  <c r="A25" i="2"/>
  <c r="A29" i="2"/>
  <c r="A27" i="2"/>
  <c r="A31" i="2"/>
  <c r="A20" i="2"/>
  <c r="A16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7" i="51" l="1"/>
  <c r="C6" i="51"/>
  <c r="I15" i="2"/>
  <c r="I12" i="2"/>
  <c r="I10" i="2"/>
  <c r="I9" i="2"/>
  <c r="I8" i="2"/>
  <c r="I7" i="2"/>
  <c r="I5" i="2"/>
  <c r="I4" i="2"/>
  <c r="I2" i="2"/>
  <c r="C8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CB9510C7-2797-4880-8045-AFD561A4A8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A00B1A56-AB81-433B-839A-CC48B1E01F31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03B6D4C0-43D4-4D3F-9060-3B6043DA3A3D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F1F0BEC6-8B2B-4D5D-AA1C-116CC0A24E5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186AD853-C037-490B-BD9C-A699F5B2605E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85D70843-3491-4B4D-B008-8BAD61A31850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032BE328-DFDC-4857-A53A-7D791510F7D2}">
      <text>
        <r>
          <rPr>
            <sz val="9"/>
            <color indexed="81"/>
            <rFont val="Tahoma"/>
            <charset val="1"/>
          </rPr>
          <t>Source: WHO Global Health Observatory (Region level)</t>
        </r>
      </text>
    </comment>
    <comment ref="C16" authorId="0" shapeId="0" xr:uid="{4A9DCD34-D4E6-4DEF-982C-36BC3F183CE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C4CD4BB2-4E92-434A-A37C-DB6BBEA072D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80FD152E-7F33-44E5-A2F3-38C3B213062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5C26C88F-F00A-4A59-8838-5C89BC74161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6348F1DA-2EBA-4786-8949-D73CAFE9172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5B5E32B7-DB54-4B14-9C72-3B78A100087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A534E653-132A-4F1A-B584-B5304A6274C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EB4D5EB1-83C3-4FB7-BFD7-B88017616EB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6E2D914A-ECA2-476F-A8D4-4AC9965FEAE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D2EBC016-1B7D-48B6-82CA-BC337E25213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851D5DED-7897-4D67-958D-358AB783864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C5D764E5-ED26-4E78-B650-8ECB1A2E0FD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A86B6C65-EB11-47CE-B22C-75CE5265461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E8B512A4-CC93-4979-843C-C55680DE380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DCA351BA-C06A-48D5-9F06-1F6B88B9245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7849909B-CF7B-47B3-AE1D-6145E2DE26CA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8CEEE408-C9AE-4393-9AEB-035454BCCD29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7E68FE9E-16CF-421B-BE31-E06D0BC862B0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39CF9148-62DE-474F-8EC6-BA083EB401E4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16F30F35-2CB7-4FC4-82EC-22C9882AAF3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B322EC57-C25D-4972-91E3-D05431F77C94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8D1AF7DA-5C22-495E-96D7-75FAC0971C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DABA3694-B8E4-4610-9576-16B451DC037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53918281-A824-46AD-B466-598405A7AB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79BAF5C5-4AF2-49EF-AC15-19A303A8EB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D60AA56B-CB37-47D0-8BD7-625F8F33BE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A9D40516-8095-4ADE-9447-5B06963E74FA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05031341-C322-4183-9B73-801A6202B99E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38AE2574-6BDC-4358-9563-88EE49864F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6C273878-538D-480B-9361-43F677DA3C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9219C77D-1AD8-412F-8577-2378598C43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E0BD348B-DC70-4C80-8EEC-218AF735DF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A2BF550F-E32D-43D8-AB7D-9BC3D2A007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F795AD63-78CB-478F-ACEE-162E73E9C4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4FF587DE-7820-4606-8810-EFA8DA817B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EDAEF6D4-4D1B-4C42-82C7-5A6660C337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E28777E8-1927-4E44-ADEE-7A72D207E8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23FD26B4-89D8-4C06-8194-2BCD4BCC92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085B09D6-833B-4CC4-9AE3-95346A2CCE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0859487C-ABBA-4609-BBBF-77390D5A654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1DB72514-846F-4401-8D83-19DC645EDC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9F0869E7-CCAC-4B5F-AD0F-DA527E088F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35579790-0425-45B3-9059-C3362A4C82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259A7643-AF39-454D-8C70-AFB6B13900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73BB5955-E710-4252-8E5F-3B8FC7D14F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3CBFDB4F-2E52-4272-BE5F-0D60A25543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33F5E15D-09BB-45EF-B73D-FBE079DE99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C9A886D8-A403-47FB-B52A-DBFC76E8FE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6076A8F7-47AB-467F-B212-469F288178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65957D0E-BB2F-426E-BE19-FA17277797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AD0CDE3C-D4EA-4C37-938F-746AEF066A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E5B37F3F-5E95-4052-8F52-FDC1888A91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59388C7B-6A05-40BE-87D3-2E5A569393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B679CAE2-C213-4436-BBF9-F012A419C4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05AD5BAA-CD90-4580-BCDA-7BCE6A1CBE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AB9355B6-F55A-4E23-9921-B482B67F94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A4FE0C26-AF01-4F72-9444-10DDBB4A71D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AE4EEAC6-4580-4E05-A2C3-FE80301B3B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830B4033-89B9-46E7-9890-90022DC331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44DE5D3E-34D8-4BC5-AE64-C86C102CC3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B016DDCD-2C5F-44AE-B29E-A292069207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2764CACF-F712-4624-9F09-3228302E51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AD516100-0E48-4A41-9D8B-6F858400C7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D63D254F-EFA7-4654-91A6-93A827CD7B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FED1FD0E-6657-4441-9BE8-7FE61E4B52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E96AE6DC-621F-4CCE-A261-5871FDA7F0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8BF034AC-80BB-415D-9306-ECA45DEDC9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976E95D4-D1CA-4882-8D36-B36F6B347D6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5D4139E4-6069-45F1-80BC-8945B3D215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3F98BC82-AA8E-4DCE-8761-6927AD01CE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83EB7F71-CA41-412D-9DC7-FDE6B134D2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E4254A82-F1D3-42EA-9376-0449056031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F89CBFD9-831F-4EAE-A737-92156E711D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4296B125-73D1-4DB3-A71F-1F516C3CD9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B579FE57-DDDB-4F63-A25C-07D4563AC0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AFD83A90-F737-4CD0-8632-CC36B7CBB4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067FFA1C-65AF-473C-8B02-8C49A7D4B3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4EF0943B-D854-407C-BAC6-2AD2ABE804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CD13A51B-37F2-4C1F-ADE3-D5829F697A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690828F0-609E-4232-A1A7-CD9E6A2CBD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2EE11F5D-711C-4C23-9420-E9A493528F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6997085A-CDBB-4A40-B44B-00EE4A3B6E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B74540E1-CAEA-463E-868B-B2CF38245D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67DEC1B6-2220-40C2-8E9D-465EF6EBE4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668CF210-3C26-4211-AF49-F10B8D3FE5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467C3B58-296F-4CBA-9EEC-C0B637B31A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DCE00576-CEBC-411D-86CC-9B69AB7FA5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051CCD23-E7EB-4FFB-9321-3D250FD859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23FA48C9-CBCB-4258-937C-29E920EDF07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152A7E87-BC89-47F3-8FFB-E99D5F56FC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0DBD48AC-2A44-46BC-952E-5E8CD0AECCD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759DD2BF-2DCB-4F3A-8A88-5A8E1C02C9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DD289762-8FB9-445D-90EB-3163A103D6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F2C2185C-1245-46B3-9104-66EE5DF41A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B68FCE38-F9E5-4F36-B5C6-0E43E66CAD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324B1CC8-28DF-4D1A-AC74-115A0E34FF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EF9E6EC1-BA36-4096-87F0-3AD378A77B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75D28AAB-CF29-450F-B87B-8FAF1F3BEF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CF06B6C2-F2CE-4975-8996-AD92CAD935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8BC4ADC4-2429-4B73-AD5F-6CEEFBAB632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4FCD1396-EF21-4ED2-8AB8-ED06E3F2A5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B7F77673-8469-48B5-99E6-9815A97B29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AB857F1F-8640-4FB6-B229-370C4EBA79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CD7075D8-D347-46EB-BEFF-4A9D4CB9CF3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D8D069E0-CF23-4131-9446-99E4C7BE89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90000041-2328-4A8A-A3C4-671B43D26D6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4852BF7C-1D21-4856-BF86-23EE4DB9BC0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5D87A32F-373B-4169-9B80-6D7D176863C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37224EE0-5A43-4D7D-B5B8-FD8DD4E4A48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6A411CF7-79FF-488D-90AB-3C7EDD54640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0DCE0081-5725-46F1-B97C-32A761E554F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E7E2529F-0C19-40BD-935B-4C5D1F15A36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D718D7AF-ACD9-428D-80C1-A52F0041FA8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86D8A171-4436-4268-908B-C8D1E677034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D2560B7B-36DE-4A77-B8EB-6ED71BD8527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1A2B8C81-9159-47EE-994D-5AB7ACF19D2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8BE74260-23BF-47D3-BA9B-89FFEEC46A7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EDE5149E-8943-4564-A774-C6F4F4934F5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9FD395F2-CF1C-4B13-B6DE-0E2AC9D0718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247F2F1B-F760-484C-BA7B-862A423C9A3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07CB15CC-0149-425C-8BD2-47A18BD1E79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D21ECBA8-F062-44CB-8F35-1C4DB0CF178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6954DE28-544B-4899-B22C-B7AF44C32E9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421D0EAE-035E-4CF7-A990-DFB4AABFD60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A990203A-BC31-498C-8D21-699DF8A04D4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6421E4BF-4E6D-4903-8030-379EAE90C67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652498FC-26D3-4A41-9F07-EECEDEC1B39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584FF1D5-01CC-4000-808E-E983420C108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5A7A8220-156C-477B-9BEA-2F256B7EEFB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B8764E46-0404-432D-9D42-5895A41C692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67156611-3251-4FA4-9404-71F0A4C1BE2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CA99B3AC-D741-40E9-A78A-91354FBBE43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81304D9D-8AD4-4C85-A94C-559E7EC6489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9FC037D5-6447-4A62-A2F0-F26694B55D4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FEED47D6-34C0-4B3A-964D-859CD9B2C42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918A6658-F68B-440D-9273-196EFB9E998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DDEBDC6D-3484-4D38-9828-127CEEBF513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A61BF056-43DF-4BA7-9A80-EFDF0E1A05E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657F0E6F-F2A6-4EA9-833B-384D22096FE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6CEAE4A8-4449-412B-B892-FF35B47E8AA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C3937A25-F6E6-400C-8197-A41B57E16B5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2A8946EA-372E-4AE2-8029-BA7A15B0018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B0F7A06A-D05A-4721-B5C1-EF89FB4A1EC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D353A324-71C2-4856-BDB2-EBEB4C4F146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6C6F4066-0FBD-48A1-B197-7A12E42E3FA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DB2C2E01-8CBD-4983-A0C5-1BE7C3F69C4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B3E76CDC-6C92-4964-83AB-9A079159C2C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B0B2A67D-4DBA-46D6-88AC-B9D68C26A81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6127B5C6-EF7B-437B-B38A-FAF25FF4A25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9DD451E9-963F-495E-B674-E276A06F9C0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00F7AD4E-E522-4BB8-970D-A2094A529E43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E473AE82-B95B-4038-9898-1C19668D24D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6BA58542-0849-4210-97FD-92A800B9299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2373A3E0-DA4A-41DC-A598-9250F55D2F2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F48FCEAC-80A5-4FB6-A124-19DC32C695F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70A634FD-EA59-4F61-BA4E-5A3B15A0BCA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DC680CEE-1EDF-411B-BA5D-56E98B3E765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BFC46D4F-D881-4CBA-A14A-4C412166E9B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27644193-2CDB-4711-A18E-A2DBA9C664E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36B8E340-1FAF-4D6F-BF6B-F4BF3B4E87C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F759BEFB-04B9-4567-AC10-6F1C6BF1178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6AA78D90-F347-4B68-9429-FC34563968D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827A05BB-97A2-49CB-9D6A-4B1CD9C9FBF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E1957897-DD75-4669-8D95-68587B1D32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E6553C91-0945-4CDB-9E79-1F1F0AD2577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5C1BC1BA-8467-4C5C-AA51-EC98784BCB6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66A05C64-417F-4F7C-A653-CF7FD0B554D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1921835E-3361-4209-B040-DC3176D43F5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9D8DBA19-2775-442A-86D9-D58D43FF68F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11389A74-06C6-4547-97CF-E0E9268C742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91CA25E5-B2EF-4AE8-9E0B-0C40C39F576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568C0336-6F93-4E5C-BC98-9C98F942B2B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BF5FF1B9-2613-4E56-8218-0A88E2657B4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AC15336B-DA7F-4A4D-B66E-C2102F25729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0FCAE436-C21E-41AF-84DB-36F4CCC94BB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B4E495B1-74AF-4F59-8689-335CECB6915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E7399E27-057D-4A13-B933-17A91171072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2AE711E7-153B-4A70-9306-93041B279E8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01BBB318-439B-4A7F-BF4F-049B8828194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A57F73E5-675F-4EF9-9F9B-0845E2B064E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6273E2AB-4D8E-4CE2-97F8-E19929DFB23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547AFB43-DC49-451C-895E-900332B3AF3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8A4E2D45-44B8-4E43-B04A-C3D80AFD7E7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95C7F6D3-632C-4550-8C94-99B9883D215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ED164433-8D3C-431C-8BD9-7FA0D7831AB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A05E779F-916C-481C-A82C-1BF924877DC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EC8582DC-EB8E-4D5B-9174-A50899C33FB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8964470F-3C5C-4414-A574-E84B86D2DF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E3458720-EA5D-4DBE-97FC-31FF45783A7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643A7F3B-4E6D-4896-8779-A91E08B802C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A54131E0-ECF5-49BF-BAA8-8728AB8B080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7734904A-8C8F-4E4E-9CF6-71E691A036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22AF93D7-C292-4901-8EF9-1BAB98FD1F0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75C54EAC-E77A-4E2D-BFFC-1F099B8FF6A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2B21B6C9-5E2E-41BE-B989-3624CEE6B76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4429440B-4402-4E43-88B4-95CEB728609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9D7DB523-DA94-48A6-BC4D-3A14D828977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0F027485-7D49-411E-A132-89175303794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AAB81056-F955-4B3A-9C45-1A20D45B78A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96F87434-01B5-42A0-9373-424A915B03D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7EFCE154-FC40-4927-87E9-3E404172D6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22115328-C86C-4283-B663-592AF4C55F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AC15A496-C37E-40C2-80CD-DB3BB441A4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BD355B29-E040-42C3-AF03-D1C18684B8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1553215E-632D-40AB-9ABF-42950538286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749F4D72-B45E-4B1C-AB55-CE8BB3C02B4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C5AA074A-14DF-4C6E-83B8-FD144469ED97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AB51A354-7D81-429A-9BAB-4A7328BCAC6C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33F9597C-CAE3-4BF3-B74B-6EE7C5A343E4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B257B4E3-9CE6-4A9A-9CEA-24D7D5520926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055155F6-4D3B-49CD-B1D7-4D80FB85AEE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921B42DD-2BD8-4074-BCD3-316B62B591C9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E2A36947-BDE7-43FD-86DA-1FBD4FC527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291EC89B-FBF2-4A0D-9FAC-8647D62377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D6B6714E-5E92-4372-84F1-C2E41B9C65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DC763FA2-A106-4B63-B126-8C258B5B40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986B0A39-CADB-46BF-91E5-426C4F62D19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E68067E2-2D31-4F85-BFDF-DA064836A3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9731C165-913C-4045-9F1C-ACB5923A8A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A4789E10-527C-4F84-8296-90646D0F240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434F7F2B-C92F-4E08-B506-F2D84661BB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F9C57657-1A73-4665-9984-A574C14796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07439649-8709-4B55-AEC2-769EDE41A0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529FEA9B-040F-431E-90A0-C7A064FA71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E7892DCC-6B87-48F5-8323-0F5DCD7F7F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0E3A0C07-19C0-43AC-8017-0EFE088246A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7F116E1E-B308-4123-892A-3E438EEAD97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044BA54F-4B9C-45F3-BF4A-66F7D3F7ED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140F0A7D-4E88-497C-81D4-DD17754E63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A16662DF-200E-44AE-BA99-3492FCDE8A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6EE9A7C8-EF38-4730-81B9-30047B3FF4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0D2714E0-1B73-41CD-A615-213BC2C945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540B4A3F-D123-4806-89E0-611EE7732C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FDFBDFB0-9CAA-41E8-A477-0EC3FE3C1D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F540BDFE-CAFF-45F6-B59C-EBE8714A61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19A86E9F-50BB-4E45-8309-CDCC05C7FA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51BE4F8B-4D9B-4A9B-A6C8-11002C7DE18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4F2765C6-18F7-4158-A825-B74D20F0D4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2B72581F-90B8-4591-B19C-348C448D98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9D2DBD93-B47B-4707-87D5-E25220C6247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DB9DDCE0-DECA-48E6-A7D4-AF47143099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549D02D5-2882-4402-902C-69D902905A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FA3191F4-D433-43B0-8860-933C8B7E19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7E6542F3-47C0-4338-A04C-21C8C21E5F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F68FD8F9-0CD8-4EA4-9EBC-9A421FEEBF2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52422B03-3678-4258-AA1A-3D230981A9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71FE6050-8F77-4B50-97F9-867F1DB1A1D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7A993A9B-34FF-436A-AD28-F5FA49BC47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E5CCF7D4-CF15-4776-8BDC-4892C464DC1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504AF422-6665-4369-AA46-6BE1C58F6A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7D5CB7AA-4616-41D3-8C72-698393CB84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80E39D53-C30E-43C1-8537-9C19858D55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18B2E83A-FB70-4DBE-9DB7-598C7C2040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9D04D591-93D9-494D-9D12-A3997BD4FD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F2DE3D5B-5D92-4EAF-AA71-E20743DB017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9ABA9B41-04E8-4638-BF82-CDB8B414DB7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362EDED7-CE22-4EBE-BE03-C939F213529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97AB7026-2EC9-4A12-9E83-937B7E0EF3C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66DED37C-3942-45BC-8814-C33E2E5AF830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7B90D97A-7BB2-4C4F-971C-B93B980453AF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4638E113-4CEB-4C09-9567-9F8F55B2CD3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4ECC3D03-4050-404B-8447-7E6BED27196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DCA89696-8EC5-4084-89CB-D30318D31A5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9ED7DD9C-E8E9-4622-BE7A-19B2305339E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F818BC14-39FD-430A-8AE2-395BE83BA90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B65976F8-04B7-4B6D-B71C-EBBE2F1884F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6EE7D9C6-1ADF-4460-9A84-38D5B3878D9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C026DC08-D119-4DE2-8812-1FAA8E389E5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1167E9B3-80C8-43E1-B6BF-6A586E4B4C7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AB4422CA-165B-4443-83D2-D83E04EBEC6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09793602-1B0C-4CDD-81BE-672F02B5249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2B4185CE-DF63-4DCC-AD73-2B9E54101D8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79BD720C-D024-49B6-A570-A0A03AB39CF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17ADD5DB-8C9C-4570-BAC4-9F93B5FB06F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842B18DE-A08B-469A-8322-CADD0C5DD32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97E883D0-4FF2-4F60-8BD4-7D455DEE792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AD678ACC-037B-4627-BF69-79B46706182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10F2AE6F-035C-4A7A-A702-2AED1D6391B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790F8876-6944-4AF2-B3CE-8E339431924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777FD756-07A8-4579-AC72-6AD92D86A48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109D6C02-FA31-4517-A28C-40E1F1AA103F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EE30280B-2A5F-4083-BFBA-FB701E5BA514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72C89433-4974-4F3A-AC19-A8F643BF4AC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CF7B41EC-C85A-45F5-9565-E2898DBBF36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12025F63-B53A-40EC-A437-13F705D7273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FF6EE1F4-3366-4EA9-B147-B3D438F8E4D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0C230985-FD58-4C08-A09D-92ECC054FEF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61ED8376-5AE9-49C8-8340-B0D6B0818ABB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F679AE42-5926-4696-BCAA-2FB2422D302C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DF23B81F-63FA-47C7-AA43-931D007EAD5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184064F2-9326-4812-B0EC-CD1AFE98DB30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2A139E56-E5CC-4415-AD2C-7476C69BBD4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F76D4359-DD0C-49A4-B97B-F910500DD61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A088AABA-4977-4675-9170-729692345E7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159D5954-09C6-4D68-A80E-8F29AA91D3C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B5200E33-EE84-4812-BA26-A802E722B06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DF451F14-0C3E-4091-B81C-4E81631BC209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47BAF673-04F6-433B-BFE9-F91DD0A6B20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CC2F2305-039C-4F16-839A-1D491DF2F59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2FB6D07B-8A10-43CF-878C-ADA6CFC7767D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001103A6-9560-451B-8D8C-07BCE94E184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71C78281-9BB6-4813-BC13-AB3FF014C50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FF1C13B5-77B5-4561-AC68-A61843A5240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A8AD70D5-CC80-405D-BCEE-7B90EA701218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A3ADAA07-C757-4340-9EC6-E9D667CD06A8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2B8B9B7A-F14E-4D4E-846C-5B86065FC1C4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97539DAF-0BBE-43AA-995F-807BBB0060F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D14B1019-9CEB-4568-BD5B-4E9AD560CFC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E4E9C3ED-15C1-41D5-8D55-168E3DE2FFB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22ED933F-5D2F-45BA-BBBC-FEDB3FB806D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B07997BE-0CFE-423D-88B0-5311B214EBC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57A71786-9444-4F19-859C-30EE34AFB6F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2C4A81F6-3FEC-4443-873E-EE28E9D1B600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41B827FF-B458-46C9-92EC-5A09D9BE070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98E6EE99-B4B2-4931-BEF5-3053E39EE11B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3B9B2335-3D5E-467E-A5F3-DD6D046083A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<sst xmlns="http://schemas.openxmlformats.org/spreadsheetml/2006/main" count="1102" uniqueCount="271">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</sst>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102624</v>
      </c>
    </row>
    <row r="8" spans="1:3" ht="15" customHeight="1" x14ac:dyDescent="0.25">
      <c r="B8" s="7" t="s">
        <v>106</v>
      </c>
      <c r="C8" s="70">
        <v>0.21100000000000002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0.31655279159545896</v>
      </c>
    </row>
    <row r="11" spans="1:3" ht="15" customHeight="1" x14ac:dyDescent="0.25">
      <c r="B11" s="7" t="s">
        <v>108</v>
      </c>
      <c r="C11" s="70">
        <v>0.25700000000000001</v>
      </c>
    </row>
    <row r="12" spans="1:3" ht="15" customHeight="1" x14ac:dyDescent="0.25">
      <c r="B12" s="7" t="s">
        <v>109</v>
      </c>
      <c r="C12" s="70">
        <v>0.94400000000000006</v>
      </c>
    </row>
    <row r="13" spans="1:3" ht="15" customHeight="1" x14ac:dyDescent="0.25">
      <c r="B13" s="7" t="s">
        <v>110</v>
      </c>
      <c r="C13" s="70">
        <v>0.36399999999999999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3.44E-2</v>
      </c>
    </row>
    <row r="24" spans="1:3" ht="15" customHeight="1" x14ac:dyDescent="0.25">
      <c r="B24" s="20" t="s">
        <v>102</v>
      </c>
      <c r="C24" s="71">
        <v>0.33630000000000004</v>
      </c>
    </row>
    <row r="25" spans="1:3" ht="15" customHeight="1" x14ac:dyDescent="0.25">
      <c r="B25" s="20" t="s">
        <v>103</v>
      </c>
      <c r="C25" s="71">
        <v>0.51450000000000007</v>
      </c>
    </row>
    <row r="26" spans="1:3" ht="15" customHeight="1" x14ac:dyDescent="0.25">
      <c r="B26" s="20" t="s">
        <v>104</v>
      </c>
      <c r="C26" s="71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32.4</v>
      </c>
    </row>
    <row r="38" spans="1:5" ht="15" customHeight="1" x14ac:dyDescent="0.25">
      <c r="B38" s="16" t="s">
        <v>91</v>
      </c>
      <c r="C38" s="75">
        <v>51.5</v>
      </c>
      <c r="D38" s="17"/>
      <c r="E38" s="18"/>
    </row>
    <row r="39" spans="1:5" ht="15" customHeight="1" x14ac:dyDescent="0.25">
      <c r="B39" s="16" t="s">
        <v>90</v>
      </c>
      <c r="C39" s="75">
        <v>61.7</v>
      </c>
      <c r="D39" s="17"/>
      <c r="E39" s="17"/>
    </row>
    <row r="40" spans="1:5" ht="15" customHeight="1" x14ac:dyDescent="0.25">
      <c r="B40" s="16" t="s">
        <v>171</v>
      </c>
      <c r="C40" s="75">
        <v>2.29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1.9400000000000001E-2</v>
      </c>
      <c r="D45" s="17"/>
    </row>
    <row r="46" spans="1:5" ht="15.75" customHeight="1" x14ac:dyDescent="0.25">
      <c r="B46" s="16" t="s">
        <v>11</v>
      </c>
      <c r="C46" s="71">
        <v>9.98E-2</v>
      </c>
      <c r="D46" s="17"/>
    </row>
    <row r="47" spans="1:5" ht="15.75" customHeight="1" x14ac:dyDescent="0.25">
      <c r="B47" s="16" t="s">
        <v>12</v>
      </c>
      <c r="C47" s="71">
        <v>0.30380000000000001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0.57699999999999996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2.1288882769274977</v>
      </c>
      <c r="D51" s="17"/>
    </row>
    <row r="52" spans="1:4" ht="15" customHeight="1" x14ac:dyDescent="0.25">
      <c r="B52" s="16" t="s">
        <v>125</v>
      </c>
      <c r="C52" s="76">
        <v>1.9772328019600001</v>
      </c>
    </row>
    <row r="53" spans="1:4" ht="15.75" customHeight="1" x14ac:dyDescent="0.25">
      <c r="B53" s="16" t="s">
        <v>126</v>
      </c>
      <c r="C53" s="76">
        <v>1.9772328019600001</v>
      </c>
    </row>
    <row r="54" spans="1:4" ht="15.75" customHeight="1" x14ac:dyDescent="0.25">
      <c r="B54" s="16" t="s">
        <v>127</v>
      </c>
      <c r="C54" s="76">
        <v>1.2974189810400001</v>
      </c>
    </row>
    <row r="55" spans="1:4" ht="15.75" customHeight="1" x14ac:dyDescent="0.25">
      <c r="B55" s="16" t="s">
        <v>128</v>
      </c>
      <c r="C55" s="76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0.49810141646356992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43.538824130096216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39.555341049656015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187.22300000000001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0.45185356226210671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1.1548067641379081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1.1548067641379081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1.1548067641379081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1.1548067641379081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12.687640493451925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12.687640493451925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0.39440629334727345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0.23100000000000001</v>
      </c>
      <c r="C18" s="85">
        <v>0.95</v>
      </c>
      <c r="D18" s="87">
        <v>4.3845374540579991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4.3845374540579991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4.3845374540579991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4.3947620614430702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21.724653940727585</v>
      </c>
      <c r="E22" s="86" t="s">
        <v>202</v>
      </c>
    </row>
    <row r="23" spans="1:5" ht="15.75" customHeight="1" x14ac:dyDescent="0.25">
      <c r="A23" s="52" t="s">
        <v>34</v>
      </c>
      <c r="B23" s="85">
        <v>0.30199999999999999</v>
      </c>
      <c r="C23" s="85">
        <v>0.95</v>
      </c>
      <c r="D23" s="86">
        <v>4.0765008182611915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18.207243489598095</v>
      </c>
      <c r="E24" s="86" t="s">
        <v>202</v>
      </c>
    </row>
    <row r="25" spans="1:5" ht="15.75" customHeight="1" x14ac:dyDescent="0.25">
      <c r="A25" s="52" t="s">
        <v>87</v>
      </c>
      <c r="B25" s="85">
        <v>0.11800000000000001</v>
      </c>
      <c r="C25" s="85">
        <v>0.95</v>
      </c>
      <c r="D25" s="86">
        <v>18.271062307150832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4.4887705650494958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5.1070140505093811</v>
      </c>
      <c r="E27" s="86" t="s">
        <v>202</v>
      </c>
    </row>
    <row r="28" spans="1:5" ht="15.75" customHeight="1" x14ac:dyDescent="0.25">
      <c r="A28" s="52" t="s">
        <v>84</v>
      </c>
      <c r="B28" s="85">
        <v>0.61599999999999999</v>
      </c>
      <c r="C28" s="85">
        <v>0.95</v>
      </c>
      <c r="D28" s="86">
        <v>0.96813484714916997</v>
      </c>
      <c r="E28" s="86" t="s">
        <v>202</v>
      </c>
    </row>
    <row r="29" spans="1:5" ht="15.75" customHeight="1" x14ac:dyDescent="0.25">
      <c r="A29" s="52" t="s">
        <v>58</v>
      </c>
      <c r="B29" s="85">
        <v>0.23100000000000001</v>
      </c>
      <c r="C29" s="85">
        <v>0.95</v>
      </c>
      <c r="D29" s="86">
        <v>80.575440792660984</v>
      </c>
      <c r="E29" s="86" t="s">
        <v>202</v>
      </c>
    </row>
    <row r="30" spans="1:5" ht="15.75" customHeight="1" x14ac:dyDescent="0.25">
      <c r="A30" s="52" t="s">
        <v>67</v>
      </c>
      <c r="B30" s="85">
        <v>0.32400000000000001</v>
      </c>
      <c r="C30" s="85">
        <v>0.95</v>
      </c>
      <c r="D30" s="86">
        <v>7.6024020713157681</v>
      </c>
      <c r="E30" s="86" t="s">
        <v>202</v>
      </c>
    </row>
    <row r="31" spans="1:5" ht="15.75" customHeight="1" x14ac:dyDescent="0.25">
      <c r="A31" s="52" t="s">
        <v>28</v>
      </c>
      <c r="B31" s="85">
        <v>0.78</v>
      </c>
      <c r="C31" s="85">
        <v>0.95</v>
      </c>
      <c r="D31" s="86">
        <v>0.81346282995132901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0.47399999999999998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0.52700000000000002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2.5817575544536635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0.83459431015695884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0.36439553799999996</v>
      </c>
      <c r="C3" s="26">
        <f>frac_mam_1_5months * 2.6</f>
        <v>0.36439553799999996</v>
      </c>
      <c r="D3" s="26">
        <f>frac_mam_6_11months * 2.6</f>
        <v>0.40790919000000003</v>
      </c>
      <c r="E3" s="26">
        <f>frac_mam_12_23months * 2.6</f>
        <v>0.34424683800000005</v>
      </c>
      <c r="F3" s="26">
        <f>frac_mam_24_59months * 2.6</f>
        <v>0.29404427866666671</v>
      </c>
    </row>
    <row r="4" spans="1:6" ht="15.75" customHeight="1" x14ac:dyDescent="0.25">
      <c r="A4" s="3" t="s">
        <v>66</v>
      </c>
      <c r="B4" s="26">
        <f>frac_sam_1month * 2.6</f>
        <v>0.35103252600000001</v>
      </c>
      <c r="C4" s="26">
        <f>frac_sam_1_5months * 2.6</f>
        <v>0.35103252600000001</v>
      </c>
      <c r="D4" s="26">
        <f>frac_sam_6_11months * 2.6</f>
        <v>0.32057264200000002</v>
      </c>
      <c r="E4" s="26">
        <f>frac_sam_12_23months * 2.6</f>
        <v>0.26984505600000003</v>
      </c>
      <c r="F4" s="26">
        <f>frac_sam_24_59months * 2.6</f>
        <v>0.19921853466666667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21685.2801</v>
      </c>
      <c r="C2" s="78">
        <v>48479</v>
      </c>
      <c r="D2" s="78">
        <v>93077</v>
      </c>
      <c r="E2" s="78">
        <v>71694</v>
      </c>
      <c r="F2" s="78">
        <v>50180</v>
      </c>
      <c r="G2" s="22">
        <f t="shared" ref="G2:G40" si="0">C2+D2+E2+F2</f>
        <v>263430</v>
      </c>
      <c r="H2" s="22">
        <f t="shared" ref="H2:H40" si="1">(B2 + stillbirth*B2/(1000-stillbirth))/(1-abortion)</f>
        <v>25818.944800440051</v>
      </c>
      <c r="I2" s="22">
        <f>G2-H2</f>
        <v>237611.05519955995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21683.401000000002</v>
      </c>
      <c r="C3" s="78">
        <v>49000</v>
      </c>
      <c r="D3" s="78">
        <v>93000</v>
      </c>
      <c r="E3" s="78">
        <v>74000</v>
      </c>
      <c r="F3" s="78">
        <v>52000</v>
      </c>
      <c r="G3" s="22">
        <f t="shared" si="0"/>
        <v>268000</v>
      </c>
      <c r="H3" s="22">
        <f t="shared" si="1"/>
        <v>25816.707504958937</v>
      </c>
      <c r="I3" s="22">
        <f t="shared" ref="I3:I15" si="3">G3-H3</f>
        <v>242183.29249504107</v>
      </c>
    </row>
    <row r="4" spans="1:9" ht="15.75" customHeight="1" x14ac:dyDescent="0.25">
      <c r="A4" s="7">
        <f t="shared" si="2"/>
        <v>2019</v>
      </c>
      <c r="B4" s="77">
        <v>21693.972000000002</v>
      </c>
      <c r="C4" s="78">
        <v>49000</v>
      </c>
      <c r="D4" s="78">
        <v>94000</v>
      </c>
      <c r="E4" s="78">
        <v>77000</v>
      </c>
      <c r="F4" s="78">
        <v>54000</v>
      </c>
      <c r="G4" s="22">
        <f t="shared" si="0"/>
        <v>274000</v>
      </c>
      <c r="H4" s="22">
        <f t="shared" si="1"/>
        <v>25829.29355707479</v>
      </c>
      <c r="I4" s="22">
        <f t="shared" si="3"/>
        <v>248170.70644292521</v>
      </c>
    </row>
    <row r="5" spans="1:9" ht="15.75" customHeight="1" x14ac:dyDescent="0.25">
      <c r="A5" s="7">
        <f t="shared" si="2"/>
        <v>2020</v>
      </c>
      <c r="B5" s="77">
        <v>21673</v>
      </c>
      <c r="C5" s="78">
        <v>49000</v>
      </c>
      <c r="D5" s="78">
        <v>94000</v>
      </c>
      <c r="E5" s="78">
        <v>80000</v>
      </c>
      <c r="F5" s="78">
        <v>56000</v>
      </c>
      <c r="G5" s="22">
        <f t="shared" si="0"/>
        <v>279000</v>
      </c>
      <c r="H5" s="22">
        <f t="shared" si="1"/>
        <v>25804.323858373278</v>
      </c>
      <c r="I5" s="22">
        <f t="shared" si="3"/>
        <v>253195.67614162673</v>
      </c>
    </row>
    <row r="6" spans="1:9" ht="15.75" customHeight="1" x14ac:dyDescent="0.25">
      <c r="A6" s="7">
        <f t="shared" si="2"/>
        <v>2021</v>
      </c>
      <c r="B6" s="77">
        <v>21649.914000000001</v>
      </c>
      <c r="C6" s="78">
        <v>48000</v>
      </c>
      <c r="D6" s="78">
        <v>94000</v>
      </c>
      <c r="E6" s="78">
        <v>81000</v>
      </c>
      <c r="F6" s="78">
        <v>58000</v>
      </c>
      <c r="G6" s="22">
        <f t="shared" si="0"/>
        <v>281000</v>
      </c>
      <c r="H6" s="22">
        <f t="shared" si="1"/>
        <v>25776.837187372752</v>
      </c>
      <c r="I6" s="22">
        <f t="shared" si="3"/>
        <v>255223.16281262724</v>
      </c>
    </row>
    <row r="7" spans="1:9" ht="15.75" customHeight="1" x14ac:dyDescent="0.25">
      <c r="A7" s="7">
        <f t="shared" si="2"/>
        <v>2022</v>
      </c>
      <c r="B7" s="77">
        <v>21617.812000000002</v>
      </c>
      <c r="C7" s="78">
        <v>48000</v>
      </c>
      <c r="D7" s="78">
        <v>95000</v>
      </c>
      <c r="E7" s="78">
        <v>84000</v>
      </c>
      <c r="F7" s="78">
        <v>59000</v>
      </c>
      <c r="G7" s="22">
        <f t="shared" si="0"/>
        <v>286000</v>
      </c>
      <c r="H7" s="22">
        <f t="shared" si="1"/>
        <v>25738.615879547284</v>
      </c>
      <c r="I7" s="22">
        <f t="shared" si="3"/>
        <v>260261.38412045271</v>
      </c>
    </row>
    <row r="8" spans="1:9" ht="15.75" customHeight="1" x14ac:dyDescent="0.25">
      <c r="A8" s="7">
        <f t="shared" si="2"/>
        <v>2023</v>
      </c>
      <c r="B8" s="77">
        <v>21576.694</v>
      </c>
      <c r="C8" s="78">
        <v>48000</v>
      </c>
      <c r="D8" s="78">
        <v>96000</v>
      </c>
      <c r="E8" s="78">
        <v>86000</v>
      </c>
      <c r="F8" s="78">
        <v>60000</v>
      </c>
      <c r="G8" s="22">
        <f t="shared" si="0"/>
        <v>290000</v>
      </c>
      <c r="H8" s="22">
        <f t="shared" si="1"/>
        <v>25689.659934896856</v>
      </c>
      <c r="I8" s="22">
        <f t="shared" si="3"/>
        <v>264310.34006510314</v>
      </c>
    </row>
    <row r="9" spans="1:9" ht="15.75" customHeight="1" x14ac:dyDescent="0.25">
      <c r="A9" s="7">
        <f t="shared" si="2"/>
        <v>2024</v>
      </c>
      <c r="B9" s="77">
        <v>21526.560000000001</v>
      </c>
      <c r="C9" s="78">
        <v>47000</v>
      </c>
      <c r="D9" s="78">
        <v>96000</v>
      </c>
      <c r="E9" s="78">
        <v>88000</v>
      </c>
      <c r="F9" s="78">
        <v>62000</v>
      </c>
      <c r="G9" s="22">
        <f t="shared" si="0"/>
        <v>293000</v>
      </c>
      <c r="H9" s="22">
        <f t="shared" si="1"/>
        <v>25629.969353421486</v>
      </c>
      <c r="I9" s="22">
        <f t="shared" si="3"/>
        <v>267370.03064657853</v>
      </c>
    </row>
    <row r="10" spans="1:9" ht="15.75" customHeight="1" x14ac:dyDescent="0.25">
      <c r="A10" s="7">
        <f t="shared" si="2"/>
        <v>2025</v>
      </c>
      <c r="B10" s="77">
        <v>21447.347000000002</v>
      </c>
      <c r="C10" s="78">
        <v>47000</v>
      </c>
      <c r="D10" s="78">
        <v>97000</v>
      </c>
      <c r="E10" s="78">
        <v>90000</v>
      </c>
      <c r="F10" s="78">
        <v>64000</v>
      </c>
      <c r="G10" s="22">
        <f t="shared" si="0"/>
        <v>298000</v>
      </c>
      <c r="H10" s="22">
        <f t="shared" si="1"/>
        <v>25535.656710695825</v>
      </c>
      <c r="I10" s="22">
        <f t="shared" si="3"/>
        <v>272464.34328930418</v>
      </c>
    </row>
    <row r="11" spans="1:9" ht="15.75" customHeight="1" x14ac:dyDescent="0.25">
      <c r="A11" s="7">
        <f t="shared" si="2"/>
        <v>2026</v>
      </c>
      <c r="B11" s="77">
        <v>21353.486399999998</v>
      </c>
      <c r="C11" s="78">
        <v>47000</v>
      </c>
      <c r="D11" s="78">
        <v>96000</v>
      </c>
      <c r="E11" s="78">
        <v>91000</v>
      </c>
      <c r="F11" s="78">
        <v>66000</v>
      </c>
      <c r="G11" s="22">
        <f t="shared" si="0"/>
        <v>300000</v>
      </c>
      <c r="H11" s="22">
        <f t="shared" si="1"/>
        <v>25423.904331240221</v>
      </c>
      <c r="I11" s="22">
        <f t="shared" si="3"/>
        <v>274576.09566875978</v>
      </c>
    </row>
    <row r="12" spans="1:9" ht="15.75" customHeight="1" x14ac:dyDescent="0.25">
      <c r="A12" s="7">
        <f t="shared" si="2"/>
        <v>2027</v>
      </c>
      <c r="B12" s="77">
        <v>21251.102999999999</v>
      </c>
      <c r="C12" s="78">
        <v>48000</v>
      </c>
      <c r="D12" s="78">
        <v>96000</v>
      </c>
      <c r="E12" s="78">
        <v>91000</v>
      </c>
      <c r="F12" s="78">
        <v>68000</v>
      </c>
      <c r="G12" s="22">
        <f t="shared" si="0"/>
        <v>303000</v>
      </c>
      <c r="H12" s="22">
        <f t="shared" si="1"/>
        <v>25302.004529121394</v>
      </c>
      <c r="I12" s="22">
        <f t="shared" si="3"/>
        <v>277697.99547087861</v>
      </c>
    </row>
    <row r="13" spans="1:9" ht="15.75" customHeight="1" x14ac:dyDescent="0.25">
      <c r="A13" s="7">
        <f t="shared" si="2"/>
        <v>2028</v>
      </c>
      <c r="B13" s="77">
        <v>21140.196800000002</v>
      </c>
      <c r="C13" s="78">
        <v>48000</v>
      </c>
      <c r="D13" s="78">
        <v>96000</v>
      </c>
      <c r="E13" s="78">
        <v>92000</v>
      </c>
      <c r="F13" s="78">
        <v>71000</v>
      </c>
      <c r="G13" s="22">
        <f t="shared" si="0"/>
        <v>307000</v>
      </c>
      <c r="H13" s="22">
        <f t="shared" si="1"/>
        <v>25169.957304339336</v>
      </c>
      <c r="I13" s="22">
        <f t="shared" si="3"/>
        <v>281830.04269566067</v>
      </c>
    </row>
    <row r="14" spans="1:9" ht="15.75" customHeight="1" x14ac:dyDescent="0.25">
      <c r="A14" s="7">
        <f t="shared" si="2"/>
        <v>2029</v>
      </c>
      <c r="B14" s="77">
        <v>21020.767800000001</v>
      </c>
      <c r="C14" s="78">
        <v>48000</v>
      </c>
      <c r="D14" s="78">
        <v>95000</v>
      </c>
      <c r="E14" s="78">
        <v>92000</v>
      </c>
      <c r="F14" s="78">
        <v>73000</v>
      </c>
      <c r="G14" s="22">
        <f t="shared" si="0"/>
        <v>308000</v>
      </c>
      <c r="H14" s="22">
        <f t="shared" si="1"/>
        <v>25027.76265689405</v>
      </c>
      <c r="I14" s="22">
        <f t="shared" si="3"/>
        <v>282972.23734310595</v>
      </c>
    </row>
    <row r="15" spans="1:9" ht="15.75" customHeight="1" x14ac:dyDescent="0.25">
      <c r="A15" s="7">
        <f t="shared" si="2"/>
        <v>2030</v>
      </c>
      <c r="B15" s="77">
        <v>20874.392</v>
      </c>
      <c r="C15" s="78">
        <v>48000</v>
      </c>
      <c r="D15" s="78">
        <v>95000</v>
      </c>
      <c r="E15" s="78">
        <v>92000</v>
      </c>
      <c r="F15" s="78">
        <v>76000</v>
      </c>
      <c r="G15" s="22">
        <f t="shared" si="0"/>
        <v>311000</v>
      </c>
      <c r="H15" s="22">
        <f t="shared" si="1"/>
        <v>24853.484589795426</v>
      </c>
      <c r="I15" s="22">
        <f t="shared" si="3"/>
        <v>286146.51541020459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130.96828424403915</v>
      </c>
      <c r="I17" s="22">
        <f t="shared" si="4"/>
        <v>-130.96828424403915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5.5505377250000001E-2</v>
      </c>
    </row>
    <row r="4" spans="1:8" ht="15.75" customHeight="1" x14ac:dyDescent="0.25">
      <c r="B4" s="24" t="s">
        <v>7</v>
      </c>
      <c r="C4" s="79">
        <v>0.20634923999332661</v>
      </c>
    </row>
    <row r="5" spans="1:8" ht="15.75" customHeight="1" x14ac:dyDescent="0.25">
      <c r="B5" s="24" t="s">
        <v>8</v>
      </c>
      <c r="C5" s="79">
        <v>0.10056181576368184</v>
      </c>
    </row>
    <row r="6" spans="1:8" ht="15.75" customHeight="1" x14ac:dyDescent="0.25">
      <c r="B6" s="24" t="s">
        <v>10</v>
      </c>
      <c r="C6" s="79">
        <v>0.12121331023662144</v>
      </c>
    </row>
    <row r="7" spans="1:8" ht="15.75" customHeight="1" x14ac:dyDescent="0.25">
      <c r="B7" s="24" t="s">
        <v>13</v>
      </c>
      <c r="C7" s="79">
        <v>0.13527349530914742</v>
      </c>
    </row>
    <row r="8" spans="1:8" ht="15.75" customHeight="1" x14ac:dyDescent="0.25">
      <c r="B8" s="24" t="s">
        <v>14</v>
      </c>
      <c r="C8" s="79">
        <v>1.1361910030453821E-2</v>
      </c>
    </row>
    <row r="9" spans="1:8" ht="15.75" customHeight="1" x14ac:dyDescent="0.25">
      <c r="B9" s="24" t="s">
        <v>27</v>
      </c>
      <c r="C9" s="79">
        <v>0.10429250740803746</v>
      </c>
    </row>
    <row r="10" spans="1:8" ht="15.75" customHeight="1" x14ac:dyDescent="0.25">
      <c r="B10" s="24" t="s">
        <v>15</v>
      </c>
      <c r="C10" s="79">
        <v>0.26544234400873146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0.14398626025702599</v>
      </c>
      <c r="D14" s="79">
        <v>0.14398626025702599</v>
      </c>
      <c r="E14" s="79">
        <v>0.13905954856647301</v>
      </c>
      <c r="F14" s="79">
        <v>0.13905954856647301</v>
      </c>
    </row>
    <row r="15" spans="1:8" ht="15.75" customHeight="1" x14ac:dyDescent="0.25">
      <c r="B15" s="24" t="s">
        <v>16</v>
      </c>
      <c r="C15" s="79">
        <v>0.23856739970750701</v>
      </c>
      <c r="D15" s="79">
        <v>0.23856739970750701</v>
      </c>
      <c r="E15" s="79">
        <v>0.17990330683068698</v>
      </c>
      <c r="F15" s="79">
        <v>0.17990330683068698</v>
      </c>
    </row>
    <row r="16" spans="1:8" ht="15.75" customHeight="1" x14ac:dyDescent="0.25">
      <c r="B16" s="24" t="s">
        <v>17</v>
      </c>
      <c r="C16" s="79">
        <v>3.9036101436190199E-2</v>
      </c>
      <c r="D16" s="79">
        <v>3.9036101436190199E-2</v>
      </c>
      <c r="E16" s="79">
        <v>4.2180432890902002E-2</v>
      </c>
      <c r="F16" s="79">
        <v>4.2180432890902002E-2</v>
      </c>
    </row>
    <row r="17" spans="1:8" ht="15.75" customHeight="1" x14ac:dyDescent="0.25">
      <c r="B17" s="24" t="s">
        <v>18</v>
      </c>
      <c r="C17" s="79">
        <v>2.39478789199953E-3</v>
      </c>
      <c r="D17" s="79">
        <v>2.39478789199953E-3</v>
      </c>
      <c r="E17" s="79">
        <v>7.6870438540462601E-3</v>
      </c>
      <c r="F17" s="79">
        <v>7.6870438540462601E-3</v>
      </c>
    </row>
    <row r="18" spans="1:8" ht="15.75" customHeight="1" x14ac:dyDescent="0.25">
      <c r="B18" s="24" t="s">
        <v>19</v>
      </c>
      <c r="C18" s="79">
        <v>1.17846342627936E-4</v>
      </c>
      <c r="D18" s="79">
        <v>1.17846342627936E-4</v>
      </c>
      <c r="E18" s="79">
        <v>2.6732387465361898E-4</v>
      </c>
      <c r="F18" s="79">
        <v>2.6732387465361898E-4</v>
      </c>
    </row>
    <row r="19" spans="1:8" ht="15.75" customHeight="1" x14ac:dyDescent="0.25">
      <c r="B19" s="24" t="s">
        <v>20</v>
      </c>
      <c r="C19" s="79">
        <v>6.1398609441689303E-2</v>
      </c>
      <c r="D19" s="79">
        <v>6.1398609441689303E-2</v>
      </c>
      <c r="E19" s="79">
        <v>8.12615037953726E-2</v>
      </c>
      <c r="F19" s="79">
        <v>8.12615037953726E-2</v>
      </c>
    </row>
    <row r="20" spans="1:8" ht="15.75" customHeight="1" x14ac:dyDescent="0.25">
      <c r="B20" s="24" t="s">
        <v>21</v>
      </c>
      <c r="C20" s="79">
        <v>4.0657831421765198E-2</v>
      </c>
      <c r="D20" s="79">
        <v>4.0657831421765198E-2</v>
      </c>
      <c r="E20" s="79">
        <v>1.95898824707142E-2</v>
      </c>
      <c r="F20" s="79">
        <v>1.95898824707142E-2</v>
      </c>
    </row>
    <row r="21" spans="1:8" ht="15.75" customHeight="1" x14ac:dyDescent="0.25">
      <c r="B21" s="24" t="s">
        <v>22</v>
      </c>
      <c r="C21" s="79">
        <v>3.3084680775042702E-2</v>
      </c>
      <c r="D21" s="79">
        <v>3.3084680775042702E-2</v>
      </c>
      <c r="E21" s="79">
        <v>9.9948349174721104E-2</v>
      </c>
      <c r="F21" s="79">
        <v>9.9948349174721104E-2</v>
      </c>
    </row>
    <row r="22" spans="1:8" ht="15.75" customHeight="1" x14ac:dyDescent="0.25">
      <c r="B22" s="24" t="s">
        <v>23</v>
      </c>
      <c r="C22" s="79">
        <v>0.4407564827261522</v>
      </c>
      <c r="D22" s="79">
        <v>0.4407564827261522</v>
      </c>
      <c r="E22" s="79">
        <v>0.43010260854243021</v>
      </c>
      <c r="F22" s="79">
        <v>0.43010260854243021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4.4699999999999997E-2</v>
      </c>
    </row>
    <row r="27" spans="1:8" ht="15.75" customHeight="1" x14ac:dyDescent="0.25">
      <c r="B27" s="24" t="s">
        <v>39</v>
      </c>
      <c r="C27" s="79">
        <v>2.6000000000000002E-2</v>
      </c>
    </row>
    <row r="28" spans="1:8" ht="15.75" customHeight="1" x14ac:dyDescent="0.25">
      <c r="B28" s="24" t="s">
        <v>40</v>
      </c>
      <c r="C28" s="79">
        <v>0.18960000000000002</v>
      </c>
    </row>
    <row r="29" spans="1:8" ht="15.75" customHeight="1" x14ac:dyDescent="0.25">
      <c r="B29" s="24" t="s">
        <v>41</v>
      </c>
      <c r="C29" s="79">
        <v>0.14649999999999999</v>
      </c>
    </row>
    <row r="30" spans="1:8" ht="15.75" customHeight="1" x14ac:dyDescent="0.25">
      <c r="B30" s="24" t="s">
        <v>42</v>
      </c>
      <c r="C30" s="79">
        <v>4.8300000000000003E-2</v>
      </c>
    </row>
    <row r="31" spans="1:8" ht="15.75" customHeight="1" x14ac:dyDescent="0.25">
      <c r="B31" s="24" t="s">
        <v>43</v>
      </c>
      <c r="C31" s="79">
        <v>2.9700000000000001E-2</v>
      </c>
    </row>
    <row r="32" spans="1:8" ht="15.75" customHeight="1" x14ac:dyDescent="0.25">
      <c r="B32" s="24" t="s">
        <v>44</v>
      </c>
      <c r="C32" s="79">
        <v>8.2100000000000006E-2</v>
      </c>
    </row>
    <row r="33" spans="2:3" ht="15.75" customHeight="1" x14ac:dyDescent="0.25">
      <c r="B33" s="24" t="s">
        <v>45</v>
      </c>
      <c r="C33" s="79">
        <v>0.16250000000000001</v>
      </c>
    </row>
    <row r="34" spans="2:3" ht="15.75" customHeight="1" x14ac:dyDescent="0.25">
      <c r="B34" s="24" t="s">
        <v>46</v>
      </c>
      <c r="C34" s="79">
        <v>0.27059999999776485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0.65307958296861579</v>
      </c>
      <c r="D2" s="80">
        <v>0.65307958296861579</v>
      </c>
      <c r="E2" s="80">
        <v>0.62089470699987048</v>
      </c>
      <c r="F2" s="80">
        <v>0.36321804171801797</v>
      </c>
      <c r="G2" s="80">
        <v>0.384631942729176</v>
      </c>
    </row>
    <row r="3" spans="1:15" ht="15.75" customHeight="1" x14ac:dyDescent="0.25">
      <c r="A3" s="5"/>
      <c r="B3" s="11" t="s">
        <v>118</v>
      </c>
      <c r="C3" s="80">
        <v>0.1009304810042406</v>
      </c>
      <c r="D3" s="80">
        <v>0.1009304810042406</v>
      </c>
      <c r="E3" s="80">
        <v>0.13311535697298577</v>
      </c>
      <c r="F3" s="80">
        <v>0.15927208246458541</v>
      </c>
      <c r="G3" s="80">
        <v>0.13785818145342743</v>
      </c>
    </row>
    <row r="4" spans="1:15" ht="15.75" customHeight="1" x14ac:dyDescent="0.25">
      <c r="A4" s="5"/>
      <c r="B4" s="11" t="s">
        <v>116</v>
      </c>
      <c r="C4" s="81">
        <v>7.5450694663787773E-2</v>
      </c>
      <c r="D4" s="81">
        <v>7.5450694663787773E-2</v>
      </c>
      <c r="E4" s="81">
        <v>7.5450694663787773E-2</v>
      </c>
      <c r="F4" s="81">
        <v>0.1901770933991363</v>
      </c>
      <c r="G4" s="81">
        <v>0.1901770933991363</v>
      </c>
    </row>
    <row r="5" spans="1:15" ht="15.75" customHeight="1" x14ac:dyDescent="0.25">
      <c r="A5" s="5"/>
      <c r="B5" s="11" t="s">
        <v>119</v>
      </c>
      <c r="C5" s="81">
        <v>0.17053924136335594</v>
      </c>
      <c r="D5" s="81">
        <v>0.17053924136335594</v>
      </c>
      <c r="E5" s="81">
        <v>0.17053924136335594</v>
      </c>
      <c r="F5" s="81">
        <v>0.28733278241826032</v>
      </c>
      <c r="G5" s="81">
        <v>0.28733278241826032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0.47248527170370369</v>
      </c>
      <c r="D8" s="80">
        <v>0.47248527170370369</v>
      </c>
      <c r="E8" s="80">
        <v>0.60845094610407879</v>
      </c>
      <c r="F8" s="80">
        <v>0.6501177259675236</v>
      </c>
      <c r="G8" s="80">
        <v>0.62280616679738554</v>
      </c>
    </row>
    <row r="9" spans="1:15" ht="15.75" customHeight="1" x14ac:dyDescent="0.25">
      <c r="B9" s="7" t="s">
        <v>121</v>
      </c>
      <c r="C9" s="80">
        <v>0.25235008829629629</v>
      </c>
      <c r="D9" s="80">
        <v>0.25235008829629629</v>
      </c>
      <c r="E9" s="80">
        <v>0.11136373389592125</v>
      </c>
      <c r="F9" s="80">
        <v>0.1136930840324763</v>
      </c>
      <c r="G9" s="80">
        <v>0.18747736653594771</v>
      </c>
    </row>
    <row r="10" spans="1:15" ht="15.75" customHeight="1" x14ac:dyDescent="0.25">
      <c r="B10" s="7" t="s">
        <v>122</v>
      </c>
      <c r="C10" s="81">
        <v>0.14015212999999999</v>
      </c>
      <c r="D10" s="81">
        <v>0.14015212999999999</v>
      </c>
      <c r="E10" s="81">
        <v>0.15688815</v>
      </c>
      <c r="F10" s="81">
        <v>0.13240263000000002</v>
      </c>
      <c r="G10" s="81">
        <v>0.11309395333333334</v>
      </c>
    </row>
    <row r="11" spans="1:15" ht="15.75" customHeight="1" x14ac:dyDescent="0.25">
      <c r="B11" s="7" t="s">
        <v>123</v>
      </c>
      <c r="C11" s="81">
        <v>0.13501251</v>
      </c>
      <c r="D11" s="81">
        <v>0.13501251</v>
      </c>
      <c r="E11" s="81">
        <v>0.12329717000000001</v>
      </c>
      <c r="F11" s="81">
        <v>0.10378656</v>
      </c>
      <c r="G11" s="81">
        <v>7.6622513333333336E-2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0.53744121300000003</v>
      </c>
      <c r="D14" s="82">
        <v>0.52109150421700001</v>
      </c>
      <c r="E14" s="82">
        <v>0.52109150421700001</v>
      </c>
      <c r="F14" s="82">
        <v>0.50456223493399999</v>
      </c>
      <c r="G14" s="82">
        <v>0.50456223493399999</v>
      </c>
      <c r="H14" s="83">
        <v>0.376</v>
      </c>
      <c r="I14" s="83">
        <v>0.376</v>
      </c>
      <c r="J14" s="83">
        <v>0.376</v>
      </c>
      <c r="K14" s="83">
        <v>0.376</v>
      </c>
      <c r="L14" s="83">
        <v>0.23364044423999999</v>
      </c>
      <c r="M14" s="83">
        <v>0.17828196401000004</v>
      </c>
      <c r="N14" s="83">
        <v>0.22121419347900001</v>
      </c>
      <c r="O14" s="83">
        <v>0.2157798001555</v>
      </c>
    </row>
    <row r="15" spans="1:15" ht="15.75" customHeight="1" x14ac:dyDescent="0.25">
      <c r="B15" s="16" t="s">
        <v>68</v>
      </c>
      <c r="C15" s="80">
        <f>iron_deficiency_anaemia*C14</f>
        <v>0.2677002294611992</v>
      </c>
      <c r="D15" s="80">
        <f t="shared" ref="D15:O15" si="0">iron_deficiency_anaemia*D14</f>
        <v>0.25955641635762</v>
      </c>
      <c r="E15" s="80">
        <f t="shared" si="0"/>
        <v>0.25955641635762</v>
      </c>
      <c r="F15" s="80">
        <f t="shared" si="0"/>
        <v>0.25132316391464993</v>
      </c>
      <c r="G15" s="80">
        <f t="shared" si="0"/>
        <v>0.25132316391464993</v>
      </c>
      <c r="H15" s="80">
        <f t="shared" si="0"/>
        <v>0.1872861325903023</v>
      </c>
      <c r="I15" s="80">
        <f t="shared" si="0"/>
        <v>0.1872861325903023</v>
      </c>
      <c r="J15" s="80">
        <f t="shared" si="0"/>
        <v>0.1872861325903023</v>
      </c>
      <c r="K15" s="80">
        <f t="shared" si="0"/>
        <v>0.1872861325903023</v>
      </c>
      <c r="L15" s="80">
        <f t="shared" si="0"/>
        <v>0.11637663621912173</v>
      </c>
      <c r="M15" s="80">
        <f t="shared" si="0"/>
        <v>8.8802498803288221E-2</v>
      </c>
      <c r="N15" s="80">
        <f t="shared" si="0"/>
        <v>0.11018710311373611</v>
      </c>
      <c r="O15" s="80">
        <f t="shared" si="0"/>
        <v>0.10748022410168059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3.7999999999999999E-2</v>
      </c>
      <c r="D2" s="81">
        <v>1.3999999999999999E-2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0.17199999999999999</v>
      </c>
      <c r="D3" s="81">
        <v>0.16300000000000001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0.72400000000000009</v>
      </c>
      <c r="D4" s="81">
        <v>0.7340000000000001</v>
      </c>
      <c r="E4" s="81">
        <v>0.68599999999999994</v>
      </c>
      <c r="F4" s="81">
        <v>0.38400000000000001</v>
      </c>
      <c r="G4" s="81">
        <v>0</v>
      </c>
    </row>
    <row r="5" spans="1:7" x14ac:dyDescent="0.25">
      <c r="B5" s="43" t="s">
        <v>169</v>
      </c>
      <c r="C5" s="80">
        <f>1-SUM(C2:C4)</f>
        <v>6.5999999999999948E-2</v>
      </c>
      <c r="D5" s="80">
        <f>1-SUM(D2:D4)</f>
        <v>8.8999999999999968E-2</v>
      </c>
      <c r="E5" s="80">
        <f>1-SUM(E2:E4)</f>
        <v>0.31400000000000006</v>
      </c>
      <c r="F5" s="80">
        <f>1-SUM(F2:F4)</f>
        <v>0.61599999999999999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0.32732999999999995</v>
      </c>
      <c r="D2" s="144">
        <v>0.32491999999999999</v>
      </c>
      <c r="E2" s="144">
        <v>0.32197000000000003</v>
      </c>
      <c r="F2" s="144">
        <v>0.31895000000000001</v>
      </c>
      <c r="G2" s="144">
        <v>0.31606000000000001</v>
      </c>
      <c r="H2" s="144">
        <v>0.31481999999999999</v>
      </c>
      <c r="I2" s="144">
        <v>0.31364999999999998</v>
      </c>
      <c r="J2" s="144">
        <v>0.31247000000000003</v>
      </c>
      <c r="K2" s="144">
        <v>0.31123999999999996</v>
      </c>
      <c r="L2" s="144">
        <v>0.30992999999999998</v>
      </c>
      <c r="M2" s="144">
        <v>0.30853000000000003</v>
      </c>
      <c r="N2" s="144">
        <v>0.30712</v>
      </c>
      <c r="O2" s="144">
        <v>0.30571000000000004</v>
      </c>
      <c r="P2" s="144">
        <v>0.30424000000000001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0.16646</v>
      </c>
      <c r="D4" s="144">
        <v>0.16405</v>
      </c>
      <c r="E4" s="144">
        <v>0.16152</v>
      </c>
      <c r="F4" s="144">
        <v>0.15901999999999999</v>
      </c>
      <c r="G4" s="144">
        <v>0.15661</v>
      </c>
      <c r="H4" s="144">
        <v>0.15465000000000001</v>
      </c>
      <c r="I4" s="144">
        <v>0.15273</v>
      </c>
      <c r="J4" s="144">
        <v>0.15084</v>
      </c>
      <c r="K4" s="144">
        <v>0.14896999999999999</v>
      </c>
      <c r="L4" s="144">
        <v>0.14710000000000001</v>
      </c>
      <c r="M4" s="144">
        <v>0.14524999999999999</v>
      </c>
      <c r="N4" s="144">
        <v>0.14340999999999998</v>
      </c>
      <c r="O4" s="144">
        <v>0.1416</v>
      </c>
      <c r="P4" s="144">
        <v>0.13980999999999999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0.25310554462163692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0.1872861325903023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0.10418804117950452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1.7999999999999999E-2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0.48466666666666663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45.15</v>
      </c>
      <c r="D13" s="143">
        <v>43.103999999999999</v>
      </c>
      <c r="E13" s="143">
        <v>41.182000000000002</v>
      </c>
      <c r="F13" s="143">
        <v>39.359000000000002</v>
      </c>
      <c r="G13" s="143">
        <v>37.67</v>
      </c>
      <c r="H13" s="143">
        <v>36.122999999999998</v>
      </c>
      <c r="I13" s="143">
        <v>34.692999999999998</v>
      </c>
      <c r="J13" s="143">
        <v>33.363</v>
      </c>
      <c r="K13" s="143">
        <v>32.131999999999998</v>
      </c>
      <c r="L13" s="143">
        <v>30.963999999999999</v>
      </c>
      <c r="M13" s="143">
        <v>29.914000000000001</v>
      </c>
      <c r="N13" s="143">
        <v>28.838999999999999</v>
      </c>
      <c r="O13" s="143">
        <v>27.898</v>
      </c>
      <c r="P13" s="143">
        <v>26.995000000000001</v>
      </c>
    </row>
    <row r="14" spans="1:16" x14ac:dyDescent="0.25">
      <c r="B14" s="16" t="s">
        <v>170</v>
      </c>
      <c r="C14" s="143">
        <f>maternal_mortality</f>
        <v>2.29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0.21100000000000002</v>
      </c>
      <c r="E2" s="92">
        <f>food_insecure</f>
        <v>0.21100000000000002</v>
      </c>
      <c r="F2" s="92">
        <f>food_insecure</f>
        <v>0.21100000000000002</v>
      </c>
      <c r="G2" s="92">
        <f>food_insecure</f>
        <v>0.21100000000000002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0.21100000000000002</v>
      </c>
      <c r="F5" s="92">
        <f>food_insecure</f>
        <v>0.21100000000000002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8.1880318343365302E-2</v>
      </c>
      <c r="D7" s="92">
        <f>diarrhoea_1_5mo/26</f>
        <v>7.6047415460000004E-2</v>
      </c>
      <c r="E7" s="92">
        <f>diarrhoea_6_11mo/26</f>
        <v>7.6047415460000004E-2</v>
      </c>
      <c r="F7" s="92">
        <f>diarrhoea_12_23mo/26</f>
        <v>4.9900730040000001E-2</v>
      </c>
      <c r="G7" s="92">
        <f>diarrhoea_24_59mo/26</f>
        <v>4.9900730040000001E-2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0.21100000000000002</v>
      </c>
      <c r="F8" s="92">
        <f>food_insecure</f>
        <v>0.21100000000000002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0.94400000000000006</v>
      </c>
      <c r="E9" s="92">
        <f>IF(ISBLANK(comm_deliv), frac_children_health_facility,1)</f>
        <v>0.94400000000000006</v>
      </c>
      <c r="F9" s="92">
        <f>IF(ISBLANK(comm_deliv), frac_children_health_facility,1)</f>
        <v>0.94400000000000006</v>
      </c>
      <c r="G9" s="92">
        <f>IF(ISBLANK(comm_deliv), frac_children_health_facility,1)</f>
        <v>0.94400000000000006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8.1880318343365302E-2</v>
      </c>
      <c r="D11" s="92">
        <f>diarrhoea_1_5mo/26</f>
        <v>7.6047415460000004E-2</v>
      </c>
      <c r="E11" s="92">
        <f>diarrhoea_6_11mo/26</f>
        <v>7.6047415460000004E-2</v>
      </c>
      <c r="F11" s="92">
        <f>diarrhoea_12_23mo/26</f>
        <v>4.9900730040000001E-2</v>
      </c>
      <c r="G11" s="92">
        <f>diarrhoea_24_59mo/26</f>
        <v>4.9900730040000001E-2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0.21100000000000002</v>
      </c>
      <c r="I14" s="92">
        <f>food_insecure</f>
        <v>0.21100000000000002</v>
      </c>
      <c r="J14" s="92">
        <f>food_insecure</f>
        <v>0.21100000000000002</v>
      </c>
      <c r="K14" s="92">
        <f>food_insecure</f>
        <v>0.21100000000000002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0.25700000000000001</v>
      </c>
      <c r="I17" s="92">
        <f>frac_PW_health_facility</f>
        <v>0.25700000000000001</v>
      </c>
      <c r="J17" s="92">
        <f>frac_PW_health_facility</f>
        <v>0.25700000000000001</v>
      </c>
      <c r="K17" s="92">
        <f>frac_PW_health_facility</f>
        <v>0.25700000000000001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0.36399999999999999</v>
      </c>
      <c r="M23" s="92">
        <f>famplan_unmet_need</f>
        <v>0.36399999999999999</v>
      </c>
      <c r="N23" s="92">
        <f>famplan_unmet_need</f>
        <v>0.36399999999999999</v>
      </c>
      <c r="O23" s="92">
        <f>famplan_unmet_need</f>
        <v>0.36399999999999999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0.36517267792263036</v>
      </c>
      <c r="M24" s="92">
        <f>(1-food_insecure)*(0.49)+food_insecure*(0.7)</f>
        <v>0.53430999999999995</v>
      </c>
      <c r="N24" s="92">
        <f>(1-food_insecure)*(0.49)+food_insecure*(0.7)</f>
        <v>0.53430999999999995</v>
      </c>
      <c r="O24" s="92">
        <f>(1-food_insecure)*(0.49)+food_insecure*(0.7)</f>
        <v>0.53430999999999995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0.15650257625255587</v>
      </c>
      <c r="M25" s="92">
        <f>(1-food_insecure)*(0.21)+food_insecure*(0.3)</f>
        <v>0.22898999999999997</v>
      </c>
      <c r="N25" s="92">
        <f>(1-food_insecure)*(0.21)+food_insecure*(0.3)</f>
        <v>0.22898999999999997</v>
      </c>
      <c r="O25" s="92">
        <f>(1-food_insecure)*(0.21)+food_insecure*(0.3)</f>
        <v>0.22898999999999997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0.16177195422935486</v>
      </c>
      <c r="M26" s="92">
        <f>(1-food_insecure)*(0.3)</f>
        <v>0.23669999999999997</v>
      </c>
      <c r="N26" s="92">
        <f>(1-food_insecure)*(0.3)</f>
        <v>0.23669999999999997</v>
      </c>
      <c r="O26" s="92">
        <f>(1-food_insecure)*(0.3)</f>
        <v>0.23669999999999997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0.3165527915954589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2020-03-24T06:48:58Z</dcterms:modified>
</cp:coreProperties>
</file>