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21D0010-5261-41A9-A3BA-D6C8D3092AE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9CE91D1-8391-4856-8909-E6DBF71D09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76FDD90-9B89-4822-845F-3B71F5AEECC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F3E13C1-9899-453F-8C52-1C93C7A8183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B9B8E1F-A60C-43B7-8BB4-126EE93F9B1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C1804355-8E35-4CD5-854E-42C040C1BD1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EF7A750-2DC6-42CE-9297-A189FE98214D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16CFCF34-E9D0-4857-A268-E215DD68BD2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A6DAF7C-4E26-4750-B676-91A1E0172FD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1B550E6-F170-4109-9A9C-54763B573F7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1446149-37F3-492F-AAE5-5A092C28ED3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0BD5BFC-AEB2-4182-9B9A-EFEBAD12E7F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408FF53-C8E7-455F-8B61-FD79565F62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B7DCA95-A82C-481A-94C6-78C99258E7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3E6B847-BA44-458A-83AF-9A8F757144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944F48A-CB78-414D-A5A4-299E3A4C6D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4D1F8C9-5E65-4A6A-887D-58111CCBAC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64EC75A-D889-4E01-93B6-0F2C5EAAF9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9CCFB5B-7D02-4039-AD5B-B131CF04D7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0B6E82D-9381-4910-A3C4-D0ACD969F7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9A01B66-5251-4EBC-B302-6CF18E9E4BA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FC950A6-B271-4C74-8DBB-4A24B59A411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B6B0ECE-01EC-48CC-BF74-75CBC676014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E4BF97C-D859-425F-9029-C759AC0ED76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1EEB22C-B43A-40F7-A0B8-99ACF2AFF0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76DFA22-0A93-4E82-B9CF-89CB2C24380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FE49863-73D6-466C-AFCA-02F196F3CD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817B024-3766-431D-92DC-976BBC93B4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3A2C4E9-3B85-4F1E-98A3-AB46D4CCFD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98F42E0-B042-44AC-9A31-B6B5C2D610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9AF9C2BA-882B-4A2A-B16E-ACD98FC5F6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C0275AD-2340-41C4-AEC0-54FE3AE3DA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35F9741-961F-4AAF-88A4-A80A5B25F9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0A32E78-0407-4A19-B670-8469946A51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B3D5FF1-7A74-41DB-8450-77BBE3BD8F5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66322901-D3B3-4668-8C2F-18D24DC02D3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22DCA81-90C3-4C79-B539-5A51ECC276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285B77E-44C9-49AF-B633-3DFBAFBCC1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C2216AC-A2E4-46DD-94EB-2C77AF2F36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B668AAF-74DF-40D5-A7EA-1B9A0768B4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3BB88E3-9174-4D2C-BC2F-6ACB4CB2DB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1E8AB85-32FA-489D-81D0-F721C4C694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C66E03B-225A-4A66-84F3-51B880CD9E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9810E59-09AD-49D0-9430-6E47585A8C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3D58CEF-8CCD-4B3B-8ABD-CEA4A911D6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C113F07-9B53-4159-8E80-89A9D77546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CBF4D86-9F18-4860-8603-AB4DE58D40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2E47879-EE3D-46E8-A634-A1D2C5656C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0CB484D6-E68D-45B9-A3FE-0B400A6F0D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23BF402-5C55-4F99-9645-ACB41D8524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7EBDCE8D-7863-44A0-8F5C-B391FF803D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2CFE1DD-4B9D-4738-8AD7-B9723F369C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BA75666-7085-48A6-9EE6-4B47FD8397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025D5DE3-EF38-44C6-9A7A-67779A064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69A97BE-C9D4-407B-80DC-8D05A4AE64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7948221-A364-4BE8-82C8-1BE94095AE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70F6D59-70F1-4AAD-AE6C-EA60FB714C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3DA85FC-444D-4392-B56E-B8491BFA90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ACB0434-AF77-42C7-BCE3-0CE29DD99B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3825370-5E69-47B0-821C-94FC4EBD46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6CA6847F-0871-4399-B68D-4588F09BA8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C256B73-4495-49FB-9530-707EA760DB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C06421A-9F75-4664-BF9C-9B18B45DB7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55DBC0F-F965-4C2D-8546-6F9F46B1C7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8B219DE-40AB-4B29-8A71-02E35C2EDE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9C4D93E-1D03-48FD-99F0-D6DE7E9418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0F2523E-757B-4248-B836-3F6CE7194A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9BE2FE3-E926-4517-B5BB-35FD6F740B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E61FA95-940B-4A67-8F9F-57CC7DD29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A6F5BF4-E6C8-409D-89AB-0F2A69BF97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22C603B-9F42-433A-ACF2-EADB0FC62D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821C474-501A-4E54-ABA9-00245C5154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6361102-CB0B-4E72-BA08-F0D22B6B96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7791315-7645-4770-90C2-5D533FA625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58CE5DBE-AD73-499E-9C7E-78CFD49E34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F279384-87D5-4F0B-A2E5-0F5D0682D3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4A4D997-2F52-4618-98C0-C8586FF917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43C7455-2846-472B-BA44-440B925DE9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89A2040-2130-4D0A-AF53-857D35D675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926B1AC-490D-42F3-AFE5-B8FB1258AC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D79DEEA-EDD8-4224-A0BE-4C123F4CFB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02A4232-E492-4566-9CE0-4F3B78DB2B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AF6B3AA-905D-4C76-980A-D2598AC5FB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74EB7FE-6753-4CE8-8D4D-31A309314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D95F209-0359-419F-B40C-D29C38998D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615FC6B-BF68-456B-8E6E-9491C0457F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3FB4177-2F64-4623-A608-C47EBCD646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651ECD2-D029-456B-AE08-8CEA227C53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8CF755B-F53D-4A1B-BB8E-C77FB6AB1E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5474BE1-4233-42B5-BC1F-AD85C7424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9011AB3-B24B-412D-A3B8-C0E12CC203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35648C4-D236-4F38-B903-D89DB2C748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C82A7DF-60E4-4F86-9217-BD627D9EF9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E492023-83A5-45C0-A8E7-3ADC34FFE7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91F03E9-9A91-48EB-AE8E-DC480AFC76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CE11B3B-7685-4989-8D7C-86B38F563F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49CA55A-FBE7-4E61-A8BF-8CB10B6800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5CD74FA-F938-4DF5-BBA8-48D3C52A6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0D5F340-315F-4D7F-960D-13CE1F542B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10BFB08D-8AD4-4B36-ACE8-8CC56A2AAD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FF8678E-D465-4335-BF61-AF570EBDC9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B7112EE-B447-477F-BFA1-411877CD7D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27B6D54-658B-4216-BF54-3E39156004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07DF31C-A4AA-4B0B-BF8B-7B2FAFA0F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D87EBCB-9B10-4176-914E-2993E5559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68C2940-B60B-4C5B-A99F-1F74AE973E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A42BCF4-F669-470E-B442-1ADDC097A5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BA5187E-7183-4FFF-8F21-528DDBFCE8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5E325A5-4BE9-4FC3-B62B-D97AD65246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E183EAC4-501A-4358-8A6A-07E48321C4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AD6493B-AA52-4D49-AEE1-D050FAFAD3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AB5D2E8-B0C5-4A8F-8BA3-CBA8F3AE7E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0A2A359-5F48-4DAB-B3AA-5D3E95DEDD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ECFE917-8BA4-46EE-86D1-98EAED00D8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4C3048E-70EC-4031-8E55-537DFB7A19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750C17E-3BD3-4978-AA2F-684A993449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DC59392-7916-412F-9328-716C20E030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FE4D28E-90FF-41C3-9822-5DF3A3B483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6FAC1C0-7961-4996-9CA3-617ED6E4B0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C749929-5DEB-4C90-9F2B-8C19008DE8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AB0AA11-1FD5-4603-AD14-1A953D6E49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CD62C40E-FAE2-4739-898D-69385BE094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0E73F11-CF96-4EC3-B11C-A80A997A88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52C7F88-8895-4B34-9F84-9525EBE475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93135B4-85B5-486E-B540-B6EB718752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3C29E99-69E0-436C-B0B3-5893C1572A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5316C92-BCFF-4D93-B010-62B3C1E9DC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611541E-4A09-4112-B8E3-6BCC000A81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5E4A829-EC8B-41BA-8028-759C62EC73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81E1F49-8973-40F6-A12F-72DB965637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3C59DA9-DB4A-409A-AE9B-04787C673C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C0872829-E33F-4A51-9C67-9D7B6BD232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C9EA89E-2352-49C7-BA93-3BB8A9DE54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0811068-3F4D-4F4A-9E51-2F49A52C2D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891EC34-D993-44EF-AFC1-FEF60D9033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96BF657E-E2B8-4FE3-AFA6-6229E93312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75F52C2-5AE0-4988-BE14-383DA97837C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C0F042E-DBA4-48FB-820C-DB4B37D162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2A7F7E3-C0BE-4D45-80A4-60DB4B1019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24E45E2-BD6E-417F-8687-D378D78575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26D8094-3D5E-47F5-B766-EB3571A59E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0D34191-63DA-466E-8A88-3802B04702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80788436-E4CB-469F-93EB-11911F1D13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CE12912D-3F9E-48B9-B0C5-F76227E86A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8133BBE-FFF8-4E34-9A0C-391AE47866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F35AF04-EFAD-4ADD-8605-31EE4D8783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ECF13BA-752D-4FAC-B7C7-03C2961C20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D2E4E88-5365-404A-A171-16D7425E85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DED9EB6-101C-4BCE-AF28-62736FA63C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B57E8259-6D4B-4D58-BCC1-54E108E501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A441D82-6F09-4E4A-9337-5E30625EB8F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073A8DE-EFB1-449E-AF4A-B0A4B29BF6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3F69CBF-8212-44E6-A4D6-8E7731EC6D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71813A6-76AB-4544-A43E-778B90990A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F9358BD-F3B2-4256-BE47-12D7BF6C03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BFE19FF-CD34-41D6-9CED-CE229A0F76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47133DF-904F-4BE0-90FB-BE6E787549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CD3259B-83A6-4FCC-8F86-79FB2E13C1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F8C139E-C59B-4506-B925-E89F731240C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E255A8A-5DC9-42A7-B804-853E25114A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21699E9-FA93-4CCB-8549-3C97D8E3EC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3829D58-F475-4C86-A228-5636874A09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822B42B-53F8-4F35-BD95-4B9675E775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5CB4F7D-C9FA-431A-86D2-170451302E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AA3CACE-B1CE-44CD-94D1-70E03DCB49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E50D2ACB-E1F5-4C98-8955-98A0CC1073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70063A9-08D5-4964-87F8-202C40C385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9187069-B2C6-4888-AB1C-3C528DCDF6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ABCF517-8153-4DAC-BCCD-3AD503E8F3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665C985-B053-4637-ADDC-CCB8AB858E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B4DC450-3444-4774-9227-CDFDBF3E78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F107FDD-8ED1-4E42-BEC0-EB7F391538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B3C4C77-8B60-4457-9367-8C27D9FE96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CB7B2CB-1D03-43CC-90BC-F9A11D6CDA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B1E50A8-576A-4DFA-9717-4F7ED4D718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FADC769-E768-47EB-B2B5-566362DDF5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6333FAA-0DE5-4BAC-9069-F6F3040B0F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C9C0192-30A4-4EAA-AA9E-6A9850EB3F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F498E10-5AB4-485C-8F00-0BF6B18A57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0D01D17-D4BC-4673-835C-2C0973191D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25B4915-DC57-4581-BEBD-A4350FA7CE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51879C4E-C6E2-4CF3-80D9-B49EF94AF8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6852504-014F-47DD-908A-D8FF143226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192D52A4-09DA-4110-8A4C-C879C786E5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6D210F5-F8CC-4BC4-A3AB-C0A8DD29D8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F9A859C1-E8EE-4593-A47F-AF1E3CBA13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1B80734C-5B19-4230-9F98-0844A0C3AD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DAD1615-8B86-464D-8FF9-F666BE4BA4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B10D968-3FD6-4318-B696-3954C0CC2B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F69C6D8-1E30-4417-B12A-22CDDF0911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7B7CF1A-0531-4537-ADC8-C5E0BC7BD0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6472CE2B-211D-45AC-9554-3AC3F7FCE3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12109AF-AAA1-41FA-A8E6-016FA61CB6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405E8BDC-3B5F-47C7-8F3F-D61FE375B9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3DD792A-C3EE-45D8-9008-6C385A7C3A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703F266-6606-4FCA-AAEE-A086F5DB7B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D904470A-4C80-4F61-8845-75519E0B49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B969141-62D2-4F5B-937D-C81BDE6B5D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0550D8FA-891B-43A0-A1C7-24349F5520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0391A36-BC12-4485-A636-B93A6209F7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33DB63D-D06B-4A04-A429-74CF5851AB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D9BB9E4-27E0-4E03-ACD5-9CF9565223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029AD804-2055-4D49-9F3A-C32AC05991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0CD11021-ABBF-497C-A99D-26F379EA6E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F9D4E9F-10DA-49AE-98CC-EC5C97022D7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AE91970-EBB4-4710-9B4A-6CAB644D98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3D7173E-8503-4B91-8B7B-AF69354242F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7433B2F-1BE3-46CB-9CA0-418E5579FC1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9F21849-F65B-43B8-A185-3FA7D2160C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0703BE1-7198-4DB4-BD61-D2D8CF6E5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0154139-8B24-4A01-B33E-E03A174322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504A822-8E13-42AE-98D8-A3CAFF3383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101D34B4-C204-4252-A389-4E57EB3C27A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76592D3-7C4C-4DE2-BB32-A3988E922D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9E1B8F9-79C6-45E5-BF32-5289287739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5685FD9-3186-4DFC-8244-AEB7FF5D4033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E982830-E92F-40BA-8ED0-7F1059B6E4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81167584-CF1F-40A3-A54E-A345DA2177F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577DF80A-71CE-4C93-AA6C-CD0C21E2B8D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EA2EF6C6-E198-441B-B853-69BC0FAB394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024FA2E-1784-4378-BC7E-E88F348929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30F464AA-A1A9-40C9-B7B6-7EEB32C7D8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08813E5-37A9-4BFD-A10B-2695D7D288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C7ED19D-E392-4CA5-8AFF-0716D4F55E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E6FF832-14C6-40E6-B878-1EE7EC3A56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32D3C9F-3F05-4126-9272-6DB5F62603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770237E-2FEA-4879-A9F2-FAC16DEE80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4DF21C7-C351-4D31-853F-2BF92B50F1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E44DB7D-C3E5-4317-8B69-8F252F3EC6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ECE9C3F-CF85-4D69-BD48-4CD04AD581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E597672-886B-47DB-BD0D-995159519E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C4DDCB3-8E92-42CA-92CF-F177686825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0A11809-F617-49D2-9132-F4E43CCA38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0E57614-9415-4FD3-8931-F5F4DEB453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2BEE30C-2846-4BEA-ABBD-EF5C1B61A1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687ECF6-BC59-453F-8130-DC6624276F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080E3D4-AF2E-404E-B4C7-B466503CB5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8457A9C-6DEC-49D5-BEA2-8CB389E5C8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9CF4E78-E125-4499-87E0-BD46EB2AA2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2B4F872B-45DC-4957-880E-741DAAD255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0D341E1-3AA6-4C33-AD8C-847149D24E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6C83F83-3C95-4A3A-B89A-2C4FD42D6E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FAF59F8-1FA6-4F57-98C0-780AD4DCEF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58E281E-4C25-48CC-9D84-9C294E23D7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F1F7F0F-73FC-4C5B-8DD8-12D96ED6CA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C55E8AA-FCBD-488B-A7D8-743651E1FD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129AA66-6AB5-43DD-A252-EAD164E0DF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23305D8-F6B8-4683-AA48-5B6A538F87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28EC238-6E44-4B43-878A-79093DFE77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C306A31-FCF4-4E85-83BD-3D70A257D2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1D914F9-4C8C-48DE-8C0F-664A5D5950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BD3DFDF-5483-48C4-8E45-F438E336C9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E590AEE-FFF3-4EB2-9663-448869A04C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B034181-B067-4EE8-8BE6-2261D3C3EC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7CF12E7-6F33-47F0-8B93-DC8143163B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871964E-C97C-4D1A-8DC1-D5319E9D2A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9DC16259-E092-40C0-9E9B-D454172926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783E5AE-EFBF-4999-96FF-5B61105FD4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54A3FEC-C0F1-4A5F-B477-6B3472D9AC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44AE45F-01F3-4014-BFBB-6B2B31D0D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1FDD0B5-341C-4A09-9560-9D807229E8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9A820A5-3997-475A-9CC2-51D0529DBF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1B2577F-3906-45D0-B1AC-35CA342CDF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2223369-507F-479A-81E7-E57ADF904B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4C8F866-C28A-4C2D-8413-4179D7C0F4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1E3CE77-AE82-4AD5-8512-66FE02C05D9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313CACB0-685C-4D62-8A65-BCFFBA19C76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D91B4BC-5DF8-4C5E-9522-E6B1631A028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6A39494-2E4F-415C-8501-E36C7D0F20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9F55893-5E76-44EA-B8B0-3C418F4DA6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AEA1E6B-5E4F-4CEF-BDC0-CF84F16D51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5C2867F-786B-4796-9787-19AB104E806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D485152-C427-47A5-B465-D8055285A5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72EBB3D-4C4B-4A46-B53D-11925F6CD8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EDC891AA-D85D-4705-AC4F-AB3C90FEB9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A035228-40CA-414C-943F-8AB04B50FF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EBF43C8-BEF8-413B-9BBF-0AFE51499C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740AFC4-AE9A-4359-B87B-3DA3EEE168B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400549E-9760-4D6A-9B4D-06EF5B721AC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CAD8B2D-0C1D-418C-A88B-B2E3F05E61D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450D5EAC-59E8-4D76-9F37-E5C8DB2494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2150BA4-9586-4D15-974F-EE62E22EEFC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5E0DAE0-0BC0-44A4-8B37-C11BF76637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20CFD03-3F88-4706-8729-A23CF81EF31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C2CD54F-6775-418F-9E27-E9F32FE6F1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038E4E9-0EF9-4A84-99DE-B59D6E490C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D852344-E244-40B9-B037-772CEFEE62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1C130C5-8CDB-4D3D-91C6-34156C56C46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48455D4-2FC9-4063-99A2-BE936F300E7D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99630C2-D221-49A1-9886-0E3B1DF6815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31E56AFE-1E1D-4F13-A439-7DD7B4BCA5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3856A23-0D85-42F8-9B6C-4CB095800E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8CE6FDC-503D-45AD-B0E0-6E65299527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3507D95-22CA-46E9-ADC2-5EA4CA7330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3A55975-4E39-4866-98FA-B16277E6A23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2B48B5D3-CBA2-4FFA-800C-D58AFCF74C2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7B80E3E-5A25-4EFC-8C84-C530AAFD481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21F2903-DDFC-4538-9EF0-40A1EC3B5A9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0E66AC9-2890-4CE5-B52C-D38D0D467AE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42F549A-30AA-486B-9722-7BAA7D38BED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145CBE6-5234-455F-8B2E-5EB8AB25F30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245F2A7-1C44-416C-9A28-671AD3A5D3F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91CCEBC-AA8F-42E8-8ACE-D2C708375E9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208EEDD-21C3-4D5B-8A5B-9BE4F03D51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C7733EF-F336-47AE-8C17-166586AB1A4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E4D6FC5-1820-4AF5-8004-5C404CCE32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3BB4CE6-0970-4D01-AC56-857A7F5335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EF2B93F-14E5-4416-ADF2-A333C91F8B0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00DABC7-F184-427C-8093-0CFC52C721F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DF0325FB-F5BA-4973-A20E-5DE881C39D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E255E80-0ECB-47B8-8E1F-E6CAAA4E2C4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94192BC-924C-40A8-A7B9-A2861CDB62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D7974E5-FD67-4966-ABC2-F1E25CA4834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3114762-52C7-414B-B86C-D887ED6DF5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D2947B4B-882E-4865-A366-79A61608A1A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02E9F57-C44B-40FA-8912-316913BF3A5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7BA550E-4275-4CFB-B375-8CA03200501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1E99917A-1DDE-4708-94B0-BC65C6210E9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2E8AF41-24F7-4346-9FCD-D663E49021C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4EE54B0-92FE-4C6F-B31F-D050772C339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7069A5F-CA36-4D8F-B9FB-549E626F6D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5DD8B25-1BD7-4A4E-997E-8A281DC6CBD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276387D-4A85-4606-9727-45CBEC441CB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6D909CA-1D35-40F3-AEBB-BDCD8D1AAB2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<sst xmlns="http://schemas.openxmlformats.org/spreadsheetml/2006/main" count="1102" uniqueCount="271">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</sst>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1055374</v>
      </c>
    </row>
    <row r="8" spans="1:3" ht="15" customHeight="1" x14ac:dyDescent="0.25">
      <c r="B8" s="7" t="s">
        <v>106</v>
      </c>
      <c r="C8" s="70">
        <v>0.25600000000000001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0.74188087463378904</v>
      </c>
    </row>
    <row r="11" spans="1:3" ht="15" customHeight="1" x14ac:dyDescent="0.25">
      <c r="B11" s="7" t="s">
        <v>108</v>
      </c>
      <c r="C11" s="70">
        <v>0.92900000000000005</v>
      </c>
    </row>
    <row r="12" spans="1:3" ht="15" customHeight="1" x14ac:dyDescent="0.25">
      <c r="B12" s="7" t="s">
        <v>109</v>
      </c>
      <c r="C12" s="70">
        <v>0.7340000000000001</v>
      </c>
    </row>
    <row r="13" spans="1:3" ht="15" customHeight="1" x14ac:dyDescent="0.25">
      <c r="B13" s="7" t="s">
        <v>110</v>
      </c>
      <c r="C13" s="70">
        <v>0.159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0.19980000000000001</v>
      </c>
    </row>
    <row r="24" spans="1:3" ht="15" customHeight="1" x14ac:dyDescent="0.25">
      <c r="B24" s="20" t="s">
        <v>102</v>
      </c>
      <c r="C24" s="71">
        <v>0.54990000000000006</v>
      </c>
    </row>
    <row r="25" spans="1:3" ht="15" customHeight="1" x14ac:dyDescent="0.25">
      <c r="B25" s="20" t="s">
        <v>103</v>
      </c>
      <c r="C25" s="71">
        <v>0.2286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0.33799999999999997</v>
      </c>
    </row>
    <row r="30" spans="1:3" ht="14.25" customHeight="1" x14ac:dyDescent="0.25">
      <c r="B30" s="30" t="s">
        <v>76</v>
      </c>
      <c r="C30" s="73">
        <v>7.5999999999999998E-2</v>
      </c>
    </row>
    <row r="31" spans="1:3" ht="14.25" customHeight="1" x14ac:dyDescent="0.25">
      <c r="B31" s="30" t="s">
        <v>77</v>
      </c>
      <c r="C31" s="73">
        <v>9.5000000000000001E-2</v>
      </c>
    </row>
    <row r="32" spans="1:3" ht="14.25" customHeight="1" x14ac:dyDescent="0.25">
      <c r="B32" s="30" t="s">
        <v>78</v>
      </c>
      <c r="C32" s="73">
        <v>0.49099999998509886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20.100000000000001</v>
      </c>
    </row>
    <row r="38" spans="1:5" ht="15" customHeight="1" x14ac:dyDescent="0.25">
      <c r="B38" s="16" t="s">
        <v>91</v>
      </c>
      <c r="C38" s="75">
        <v>25</v>
      </c>
      <c r="D38" s="17"/>
      <c r="E38" s="18"/>
    </row>
    <row r="39" spans="1:5" ht="15" customHeight="1" x14ac:dyDescent="0.25">
      <c r="B39" s="16" t="s">
        <v>90</v>
      </c>
      <c r="C39" s="75">
        <v>29.9</v>
      </c>
      <c r="D39" s="17"/>
      <c r="E39" s="17"/>
    </row>
    <row r="40" spans="1:5" ht="15" customHeight="1" x14ac:dyDescent="0.25">
      <c r="B40" s="16" t="s">
        <v>171</v>
      </c>
      <c r="C40" s="75">
        <v>0.92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0.11109999999999999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2.3566718135375</v>
      </c>
      <c r="D51" s="17"/>
    </row>
    <row r="52" spans="1:4" ht="15" customHeight="1" x14ac:dyDescent="0.25">
      <c r="B52" s="16" t="s">
        <v>125</v>
      </c>
      <c r="C52" s="76">
        <v>2.54730635039</v>
      </c>
    </row>
    <row r="53" spans="1:4" ht="15.75" customHeight="1" x14ac:dyDescent="0.25">
      <c r="B53" s="16" t="s">
        <v>126</v>
      </c>
      <c r="C53" s="76">
        <v>2.54730635039</v>
      </c>
    </row>
    <row r="54" spans="1:4" ht="15.75" customHeight="1" x14ac:dyDescent="0.25">
      <c r="B54" s="16" t="s">
        <v>127</v>
      </c>
      <c r="C54" s="76">
        <v>2.1548900888000002</v>
      </c>
    </row>
    <row r="55" spans="1:4" ht="15.75" customHeight="1" x14ac:dyDescent="0.25">
      <c r="B55" s="16" t="s">
        <v>128</v>
      </c>
      <c r="C55" s="76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0.50025217970728575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74.474474607257392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40.248726453010633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672.22235357576801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1.3713787431614179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1.8481921674925312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1.8481921674925312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1.8481921674925312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1.8481921674925312</v>
      </c>
      <c r="E13" s="86" t="s">
        <v>202</v>
      </c>
    </row>
    <row r="14" spans="1:5" ht="15.75" customHeight="1" x14ac:dyDescent="0.25">
      <c r="A14" s="11" t="s">
        <v>187</v>
      </c>
      <c r="B14" s="85">
        <v>0.81499999999999995</v>
      </c>
      <c r="C14" s="85">
        <v>0.95</v>
      </c>
      <c r="D14" s="86">
        <v>13.381025896806548</v>
      </c>
      <c r="E14" s="86" t="s">
        <v>202</v>
      </c>
    </row>
    <row r="15" spans="1:5" ht="15.75" customHeight="1" x14ac:dyDescent="0.25">
      <c r="A15" s="11" t="s">
        <v>209</v>
      </c>
      <c r="B15" s="85">
        <v>0.81499999999999995</v>
      </c>
      <c r="C15" s="85">
        <v>0.95</v>
      </c>
      <c r="D15" s="86">
        <v>13.381025896806548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1.0877916967018968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0.68500000000000005</v>
      </c>
      <c r="C18" s="85">
        <v>0.95</v>
      </c>
      <c r="D18" s="87">
        <v>15.41953529560689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15.41953529560689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15.41953529560689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14.364074593948059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23.284771098275488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4.5098666953578315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18.944297777473768</v>
      </c>
      <c r="E24" s="86" t="s">
        <v>202</v>
      </c>
    </row>
    <row r="25" spans="1:5" ht="15.75" customHeight="1" x14ac:dyDescent="0.25">
      <c r="A25" s="52" t="s">
        <v>87</v>
      </c>
      <c r="B25" s="85">
        <v>0.69700000000000006</v>
      </c>
      <c r="C25" s="85">
        <v>0.95</v>
      </c>
      <c r="D25" s="86">
        <v>18.94195928472271</v>
      </c>
      <c r="E25" s="86" t="s">
        <v>202</v>
      </c>
    </row>
    <row r="26" spans="1:5" ht="15.75" customHeight="1" x14ac:dyDescent="0.25">
      <c r="A26" s="52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9.8140791535439593</v>
      </c>
      <c r="E27" s="86" t="s">
        <v>202</v>
      </c>
    </row>
    <row r="28" spans="1:5" ht="15.75" customHeight="1" x14ac:dyDescent="0.25">
      <c r="A28" s="52" t="s">
        <v>84</v>
      </c>
      <c r="B28" s="85">
        <v>0.48</v>
      </c>
      <c r="C28" s="85">
        <v>0.95</v>
      </c>
      <c r="D28" s="86">
        <v>2.4701541417415247</v>
      </c>
      <c r="E28" s="86" t="s">
        <v>202</v>
      </c>
    </row>
    <row r="29" spans="1:5" ht="15.75" customHeight="1" x14ac:dyDescent="0.25">
      <c r="A29" s="52" t="s">
        <v>58</v>
      </c>
      <c r="B29" s="85">
        <v>0.68500000000000005</v>
      </c>
      <c r="C29" s="85">
        <v>0.95</v>
      </c>
      <c r="D29" s="86">
        <v>151.18141733817967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0.99377439103014453</v>
      </c>
      <c r="E30" s="86" t="s">
        <v>202</v>
      </c>
    </row>
    <row r="31" spans="1:5" ht="15.75" customHeight="1" x14ac:dyDescent="0.25">
      <c r="A31" s="52" t="s">
        <v>28</v>
      </c>
      <c r="B31" s="85">
        <v>0.24200000000000002</v>
      </c>
      <c r="C31" s="85">
        <v>0.95</v>
      </c>
      <c r="D31" s="86">
        <v>2.3735892615904222</v>
      </c>
      <c r="E31" s="86" t="s">
        <v>202</v>
      </c>
    </row>
    <row r="32" spans="1:5" ht="15.75" customHeight="1" x14ac:dyDescent="0.25">
      <c r="A32" s="52" t="s">
        <v>83</v>
      </c>
      <c r="B32" s="85">
        <v>0.57100000000000006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0.27699999999999997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0.84699999999999998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0.72099999999999997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4.9763674348897871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2.3947114677048615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213531.10433599999</v>
      </c>
      <c r="C2" s="78">
        <v>487054</v>
      </c>
      <c r="D2" s="78">
        <v>912589</v>
      </c>
      <c r="E2" s="78">
        <v>773228</v>
      </c>
      <c r="F2" s="78">
        <v>620651</v>
      </c>
      <c r="G2" s="22">
        <f t="shared" ref="G2:G40" si="0">C2+D2+E2+F2</f>
        <v>2793522</v>
      </c>
      <c r="H2" s="22">
        <f t="shared" ref="H2:H40" si="1">(B2 + stillbirth*B2/(1000-stillbirth))/(1-abortion)</f>
        <v>248192.99318527608</v>
      </c>
      <c r="I2" s="22">
        <f>G2-H2</f>
        <v>2545329.0068147238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212320.07466666668</v>
      </c>
      <c r="C3" s="78">
        <v>491000</v>
      </c>
      <c r="D3" s="78">
        <v>916000</v>
      </c>
      <c r="E3" s="78">
        <v>784000</v>
      </c>
      <c r="F3" s="78">
        <v>631000</v>
      </c>
      <c r="G3" s="22">
        <f t="shared" si="0"/>
        <v>2822000</v>
      </c>
      <c r="H3" s="22">
        <f t="shared" si="1"/>
        <v>246785.38055945904</v>
      </c>
      <c r="I3" s="22">
        <f t="shared" ref="I3:I15" si="3">G3-H3</f>
        <v>2575214.6194405411</v>
      </c>
    </row>
    <row r="4" spans="1:9" ht="15.75" customHeight="1" x14ac:dyDescent="0.25">
      <c r="A4" s="7">
        <f t="shared" si="2"/>
        <v>2019</v>
      </c>
      <c r="B4" s="77">
        <v>210995.77333333335</v>
      </c>
      <c r="C4" s="78">
        <v>496000</v>
      </c>
      <c r="D4" s="78">
        <v>918000</v>
      </c>
      <c r="E4" s="78">
        <v>794000</v>
      </c>
      <c r="F4" s="78">
        <v>639000</v>
      </c>
      <c r="G4" s="22">
        <f t="shared" si="0"/>
        <v>2847000</v>
      </c>
      <c r="H4" s="22">
        <f t="shared" si="1"/>
        <v>245246.10920683187</v>
      </c>
      <c r="I4" s="22">
        <f t="shared" si="3"/>
        <v>2601753.890793168</v>
      </c>
    </row>
    <row r="5" spans="1:9" ht="15.75" customHeight="1" x14ac:dyDescent="0.25">
      <c r="A5" s="7">
        <f t="shared" si="2"/>
        <v>2020</v>
      </c>
      <c r="B5" s="77">
        <v>209541.31200000001</v>
      </c>
      <c r="C5" s="78">
        <v>499000</v>
      </c>
      <c r="D5" s="78">
        <v>921000</v>
      </c>
      <c r="E5" s="78">
        <v>804000</v>
      </c>
      <c r="F5" s="78">
        <v>649000</v>
      </c>
      <c r="G5" s="22">
        <f t="shared" si="0"/>
        <v>2873000</v>
      </c>
      <c r="H5" s="22">
        <f t="shared" si="1"/>
        <v>243555.5493564776</v>
      </c>
      <c r="I5" s="22">
        <f t="shared" si="3"/>
        <v>2629444.4506435222</v>
      </c>
    </row>
    <row r="6" spans="1:9" ht="15.75" customHeight="1" x14ac:dyDescent="0.25">
      <c r="A6" s="7">
        <f t="shared" si="2"/>
        <v>2021</v>
      </c>
      <c r="B6" s="77">
        <v>208394.54240000003</v>
      </c>
      <c r="C6" s="78">
        <v>501000</v>
      </c>
      <c r="D6" s="78">
        <v>924000</v>
      </c>
      <c r="E6" s="78">
        <v>813000</v>
      </c>
      <c r="F6" s="78">
        <v>660000</v>
      </c>
      <c r="G6" s="22">
        <f t="shared" si="0"/>
        <v>2898000</v>
      </c>
      <c r="H6" s="22">
        <f t="shared" si="1"/>
        <v>242222.62795187504</v>
      </c>
      <c r="I6" s="22">
        <f t="shared" si="3"/>
        <v>2655777.3720481251</v>
      </c>
    </row>
    <row r="7" spans="1:9" ht="15.75" customHeight="1" x14ac:dyDescent="0.25">
      <c r="A7" s="7">
        <f t="shared" si="2"/>
        <v>2022</v>
      </c>
      <c r="B7" s="77">
        <v>207129.72000000003</v>
      </c>
      <c r="C7" s="78">
        <v>502000</v>
      </c>
      <c r="D7" s="78">
        <v>926000</v>
      </c>
      <c r="E7" s="78">
        <v>822000</v>
      </c>
      <c r="F7" s="78">
        <v>672000</v>
      </c>
      <c r="G7" s="22">
        <f t="shared" si="0"/>
        <v>2922000</v>
      </c>
      <c r="H7" s="22">
        <f t="shared" si="1"/>
        <v>240752.49057643293</v>
      </c>
      <c r="I7" s="22">
        <f t="shared" si="3"/>
        <v>2681247.509423567</v>
      </c>
    </row>
    <row r="8" spans="1:9" ht="15.75" customHeight="1" x14ac:dyDescent="0.25">
      <c r="A8" s="7">
        <f t="shared" si="2"/>
        <v>2023</v>
      </c>
      <c r="B8" s="77">
        <v>205749.42960000006</v>
      </c>
      <c r="C8" s="78">
        <v>503000</v>
      </c>
      <c r="D8" s="78">
        <v>929000</v>
      </c>
      <c r="E8" s="78">
        <v>830000</v>
      </c>
      <c r="F8" s="78">
        <v>683000</v>
      </c>
      <c r="G8" s="22">
        <f t="shared" si="0"/>
        <v>2945000</v>
      </c>
      <c r="H8" s="22">
        <f t="shared" si="1"/>
        <v>239148.14161328689</v>
      </c>
      <c r="I8" s="22">
        <f t="shared" si="3"/>
        <v>2705851.8583867131</v>
      </c>
    </row>
    <row r="9" spans="1:9" ht="15.75" customHeight="1" x14ac:dyDescent="0.25">
      <c r="A9" s="7">
        <f t="shared" si="2"/>
        <v>2024</v>
      </c>
      <c r="B9" s="77">
        <v>204291.68640000006</v>
      </c>
      <c r="C9" s="78">
        <v>504000</v>
      </c>
      <c r="D9" s="78">
        <v>932000</v>
      </c>
      <c r="E9" s="78">
        <v>836000</v>
      </c>
      <c r="F9" s="78">
        <v>695000</v>
      </c>
      <c r="G9" s="22">
        <f t="shared" si="0"/>
        <v>2967000</v>
      </c>
      <c r="H9" s="22">
        <f t="shared" si="1"/>
        <v>237453.76716030706</v>
      </c>
      <c r="I9" s="22">
        <f t="shared" si="3"/>
        <v>2729546.2328396928</v>
      </c>
    </row>
    <row r="10" spans="1:9" ht="15.75" customHeight="1" x14ac:dyDescent="0.25">
      <c r="A10" s="7">
        <f t="shared" si="2"/>
        <v>2025</v>
      </c>
      <c r="B10" s="77">
        <v>202722.49600000001</v>
      </c>
      <c r="C10" s="78">
        <v>505000</v>
      </c>
      <c r="D10" s="78">
        <v>936000</v>
      </c>
      <c r="E10" s="78">
        <v>842000</v>
      </c>
      <c r="F10" s="78">
        <v>705000</v>
      </c>
      <c r="G10" s="22">
        <f t="shared" si="0"/>
        <v>2988000</v>
      </c>
      <c r="H10" s="22">
        <f t="shared" si="1"/>
        <v>235629.85460450075</v>
      </c>
      <c r="I10" s="22">
        <f t="shared" si="3"/>
        <v>2752370.1453954992</v>
      </c>
    </row>
    <row r="11" spans="1:9" ht="15.75" customHeight="1" x14ac:dyDescent="0.25">
      <c r="A11" s="7">
        <f t="shared" si="2"/>
        <v>2026</v>
      </c>
      <c r="B11" s="77">
        <v>201474.48000000004</v>
      </c>
      <c r="C11" s="78">
        <v>505000</v>
      </c>
      <c r="D11" s="78">
        <v>941000</v>
      </c>
      <c r="E11" s="78">
        <v>847000</v>
      </c>
      <c r="F11" s="78">
        <v>718000</v>
      </c>
      <c r="G11" s="22">
        <f t="shared" si="0"/>
        <v>3011000</v>
      </c>
      <c r="H11" s="22">
        <f t="shared" si="1"/>
        <v>234179.25176354087</v>
      </c>
      <c r="I11" s="22">
        <f t="shared" si="3"/>
        <v>2776820.7482364592</v>
      </c>
    </row>
    <row r="12" spans="1:9" ht="15.75" customHeight="1" x14ac:dyDescent="0.25">
      <c r="A12" s="7">
        <f t="shared" si="2"/>
        <v>2027</v>
      </c>
      <c r="B12" s="77">
        <v>200143.22400000002</v>
      </c>
      <c r="C12" s="78">
        <v>505000</v>
      </c>
      <c r="D12" s="78">
        <v>947000</v>
      </c>
      <c r="E12" s="78">
        <v>852000</v>
      </c>
      <c r="F12" s="78">
        <v>729000</v>
      </c>
      <c r="G12" s="22">
        <f t="shared" si="0"/>
        <v>3033000</v>
      </c>
      <c r="H12" s="22">
        <f t="shared" si="1"/>
        <v>232631.89681324776</v>
      </c>
      <c r="I12" s="22">
        <f t="shared" si="3"/>
        <v>2800368.1031867522</v>
      </c>
    </row>
    <row r="13" spans="1:9" ht="15.75" customHeight="1" x14ac:dyDescent="0.25">
      <c r="A13" s="7">
        <f t="shared" si="2"/>
        <v>2028</v>
      </c>
      <c r="B13" s="77">
        <v>198713.56800000006</v>
      </c>
      <c r="C13" s="78">
        <v>505000</v>
      </c>
      <c r="D13" s="78">
        <v>952000</v>
      </c>
      <c r="E13" s="78">
        <v>856000</v>
      </c>
      <c r="F13" s="78">
        <v>740000</v>
      </c>
      <c r="G13" s="22">
        <f t="shared" si="0"/>
        <v>3053000</v>
      </c>
      <c r="H13" s="22">
        <f t="shared" si="1"/>
        <v>230970.1688745071</v>
      </c>
      <c r="I13" s="22">
        <f t="shared" si="3"/>
        <v>2822029.8311254927</v>
      </c>
    </row>
    <row r="14" spans="1:9" ht="15.75" customHeight="1" x14ac:dyDescent="0.25">
      <c r="A14" s="7">
        <f t="shared" si="2"/>
        <v>2029</v>
      </c>
      <c r="B14" s="77">
        <v>197204.20000000007</v>
      </c>
      <c r="C14" s="78">
        <v>505000</v>
      </c>
      <c r="D14" s="78">
        <v>957000</v>
      </c>
      <c r="E14" s="78">
        <v>858000</v>
      </c>
      <c r="F14" s="78">
        <v>751000</v>
      </c>
      <c r="G14" s="22">
        <f t="shared" si="0"/>
        <v>3071000</v>
      </c>
      <c r="H14" s="22">
        <f t="shared" si="1"/>
        <v>229215.78951650686</v>
      </c>
      <c r="I14" s="22">
        <f t="shared" si="3"/>
        <v>2841784.2104834933</v>
      </c>
    </row>
    <row r="15" spans="1:9" ht="15.75" customHeight="1" x14ac:dyDescent="0.25">
      <c r="A15" s="7">
        <f t="shared" si="2"/>
        <v>2030</v>
      </c>
      <c r="B15" s="77">
        <v>195600.46400000001</v>
      </c>
      <c r="C15" s="78">
        <v>504000</v>
      </c>
      <c r="D15" s="78">
        <v>961000</v>
      </c>
      <c r="E15" s="78">
        <v>861000</v>
      </c>
      <c r="F15" s="78">
        <v>759000</v>
      </c>
      <c r="G15" s="22">
        <f t="shared" si="0"/>
        <v>3085000</v>
      </c>
      <c r="H15" s="22">
        <f t="shared" si="1"/>
        <v>227351.72367300018</v>
      </c>
      <c r="I15" s="22">
        <f t="shared" si="3"/>
        <v>2857648.276327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127.85598302072546</v>
      </c>
      <c r="I17" s="22">
        <f t="shared" si="4"/>
        <v>-127.85598302072546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1.30875965E-2</v>
      </c>
    </row>
    <row r="4" spans="1:8" ht="15.75" customHeight="1" x14ac:dyDescent="0.25">
      <c r="B4" s="24" t="s">
        <v>7</v>
      </c>
      <c r="C4" s="79">
        <v>0.32118576809106147</v>
      </c>
    </row>
    <row r="5" spans="1:8" ht="15.75" customHeight="1" x14ac:dyDescent="0.25">
      <c r="B5" s="24" t="s">
        <v>8</v>
      </c>
      <c r="C5" s="79">
        <v>4.7663566897174124E-2</v>
      </c>
    </row>
    <row r="6" spans="1:8" ht="15.75" customHeight="1" x14ac:dyDescent="0.25">
      <c r="B6" s="24" t="s">
        <v>10</v>
      </c>
      <c r="C6" s="79">
        <v>6.7183669167983628E-2</v>
      </c>
    </row>
    <row r="7" spans="1:8" ht="15.75" customHeight="1" x14ac:dyDescent="0.25">
      <c r="B7" s="24" t="s">
        <v>13</v>
      </c>
      <c r="C7" s="79">
        <v>0.26597109984175876</v>
      </c>
    </row>
    <row r="8" spans="1:8" ht="15.75" customHeight="1" x14ac:dyDescent="0.25">
      <c r="B8" s="24" t="s">
        <v>14</v>
      </c>
      <c r="C8" s="79">
        <v>7.9322187699953927E-4</v>
      </c>
    </row>
    <row r="9" spans="1:8" ht="15.75" customHeight="1" x14ac:dyDescent="0.25">
      <c r="B9" s="24" t="s">
        <v>27</v>
      </c>
      <c r="C9" s="79">
        <v>0.11567152054124144</v>
      </c>
    </row>
    <row r="10" spans="1:8" ht="15.75" customHeight="1" x14ac:dyDescent="0.25">
      <c r="B10" s="24" t="s">
        <v>15</v>
      </c>
      <c r="C10" s="79">
        <v>0.168443557083781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0.10083646965032698</v>
      </c>
      <c r="D14" s="79">
        <v>0.10083646965032698</v>
      </c>
      <c r="E14" s="79">
        <v>5.57574325609159E-2</v>
      </c>
      <c r="F14" s="79">
        <v>5.57574325609159E-2</v>
      </c>
    </row>
    <row r="15" spans="1:8" ht="15.75" customHeight="1" x14ac:dyDescent="0.25">
      <c r="B15" s="24" t="s">
        <v>16</v>
      </c>
      <c r="C15" s="79">
        <v>0.17844315980761</v>
      </c>
      <c r="D15" s="79">
        <v>0.17844315980761</v>
      </c>
      <c r="E15" s="79">
        <v>0.123433050809554</v>
      </c>
      <c r="F15" s="79">
        <v>0.123433050809554</v>
      </c>
    </row>
    <row r="16" spans="1:8" ht="15.75" customHeight="1" x14ac:dyDescent="0.25">
      <c r="B16" s="24" t="s">
        <v>17</v>
      </c>
      <c r="C16" s="79">
        <v>4.0329653976299201E-2</v>
      </c>
      <c r="D16" s="79">
        <v>4.0329653976299201E-2</v>
      </c>
      <c r="E16" s="79">
        <v>3.7885113863223997E-2</v>
      </c>
      <c r="F16" s="79">
        <v>3.7885113863223997E-2</v>
      </c>
    </row>
    <row r="17" spans="1:8" ht="15.75" customHeight="1" x14ac:dyDescent="0.25">
      <c r="B17" s="24" t="s">
        <v>18</v>
      </c>
      <c r="C17" s="79">
        <v>5.1774448282067909E-8</v>
      </c>
      <c r="D17" s="79">
        <v>5.1774448282067909E-8</v>
      </c>
      <c r="E17" s="79">
        <v>2.1159523602129199E-7</v>
      </c>
      <c r="F17" s="79">
        <v>2.1159523602129199E-7</v>
      </c>
    </row>
    <row r="18" spans="1:8" ht="15.75" customHeight="1" x14ac:dyDescent="0.25">
      <c r="B18" s="24" t="s">
        <v>19</v>
      </c>
      <c r="C18" s="79">
        <v>1.6279521823959298E-6</v>
      </c>
      <c r="D18" s="79">
        <v>1.6279521823959298E-6</v>
      </c>
      <c r="E18" s="79">
        <v>6.2762247081276E-6</v>
      </c>
      <c r="F18" s="79">
        <v>6.2762247081276E-6</v>
      </c>
    </row>
    <row r="19" spans="1:8" ht="15.75" customHeight="1" x14ac:dyDescent="0.25">
      <c r="B19" s="24" t="s">
        <v>20</v>
      </c>
      <c r="C19" s="79">
        <v>4.4102079908451094E-2</v>
      </c>
      <c r="D19" s="79">
        <v>4.4102079908451094E-2</v>
      </c>
      <c r="E19" s="79">
        <v>7.3229531232661099E-2</v>
      </c>
      <c r="F19" s="79">
        <v>7.3229531232661099E-2</v>
      </c>
    </row>
    <row r="20" spans="1:8" ht="15.75" customHeight="1" x14ac:dyDescent="0.25">
      <c r="B20" s="24" t="s">
        <v>21</v>
      </c>
      <c r="C20" s="79">
        <v>2.85869520852104E-2</v>
      </c>
      <c r="D20" s="79">
        <v>2.85869520852104E-2</v>
      </c>
      <c r="E20" s="79">
        <v>7.4847855940266602E-3</v>
      </c>
      <c r="F20" s="79">
        <v>7.4847855940266602E-3</v>
      </c>
    </row>
    <row r="21" spans="1:8" ht="15.75" customHeight="1" x14ac:dyDescent="0.25">
      <c r="B21" s="24" t="s">
        <v>22</v>
      </c>
      <c r="C21" s="79">
        <v>7.8328035222155895E-2</v>
      </c>
      <c r="D21" s="79">
        <v>7.8328035222155895E-2</v>
      </c>
      <c r="E21" s="79">
        <v>0.24951644048768501</v>
      </c>
      <c r="F21" s="79">
        <v>0.24951644048768501</v>
      </c>
    </row>
    <row r="22" spans="1:8" ht="15.75" customHeight="1" x14ac:dyDescent="0.25">
      <c r="B22" s="24" t="s">
        <v>23</v>
      </c>
      <c r="C22" s="79">
        <v>0.52937196962331567</v>
      </c>
      <c r="D22" s="79">
        <v>0.52937196962331567</v>
      </c>
      <c r="E22" s="79">
        <v>0.45268715763198919</v>
      </c>
      <c r="F22" s="79">
        <v>0.45268715763198919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5.8899999999999994E-2</v>
      </c>
    </row>
    <row r="27" spans="1:8" ht="15.75" customHeight="1" x14ac:dyDescent="0.25">
      <c r="B27" s="24" t="s">
        <v>39</v>
      </c>
      <c r="C27" s="79">
        <v>4.7300000000000002E-2</v>
      </c>
    </row>
    <row r="28" spans="1:8" ht="15.75" customHeight="1" x14ac:dyDescent="0.25">
      <c r="B28" s="24" t="s">
        <v>40</v>
      </c>
      <c r="C28" s="79">
        <v>4.6600000000000003E-2</v>
      </c>
    </row>
    <row r="29" spans="1:8" ht="15.75" customHeight="1" x14ac:dyDescent="0.25">
      <c r="B29" s="24" t="s">
        <v>41</v>
      </c>
      <c r="C29" s="79">
        <v>0.21679999999999999</v>
      </c>
    </row>
    <row r="30" spans="1:8" ht="15.75" customHeight="1" x14ac:dyDescent="0.25">
      <c r="B30" s="24" t="s">
        <v>42</v>
      </c>
      <c r="C30" s="79">
        <v>7.5399999999999995E-2</v>
      </c>
    </row>
    <row r="31" spans="1:8" ht="15.75" customHeight="1" x14ac:dyDescent="0.25">
      <c r="B31" s="24" t="s">
        <v>43</v>
      </c>
      <c r="C31" s="79">
        <v>9.5100000000000004E-2</v>
      </c>
    </row>
    <row r="32" spans="1:8" ht="15.75" customHeight="1" x14ac:dyDescent="0.25">
      <c r="B32" s="24" t="s">
        <v>44</v>
      </c>
      <c r="C32" s="79">
        <v>2.7400000000000001E-2</v>
      </c>
    </row>
    <row r="33" spans="2:3" ht="15.75" customHeight="1" x14ac:dyDescent="0.25">
      <c r="B33" s="24" t="s">
        <v>45</v>
      </c>
      <c r="C33" s="79">
        <v>0.17760000000000001</v>
      </c>
    </row>
    <row r="34" spans="2:3" ht="15.75" customHeight="1" x14ac:dyDescent="0.25">
      <c r="B34" s="24" t="s">
        <v>46</v>
      </c>
      <c r="C34" s="79">
        <v>0.25490000000223517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0.75384485321934758</v>
      </c>
      <c r="D2" s="80">
        <v>0.75384485321934758</v>
      </c>
      <c r="E2" s="80">
        <v>0.77388902349236921</v>
      </c>
      <c r="F2" s="80">
        <v>0.71689563169015835</v>
      </c>
      <c r="G2" s="80">
        <v>0.71012096159752547</v>
      </c>
    </row>
    <row r="3" spans="1:15" ht="15.75" customHeight="1" x14ac:dyDescent="0.25">
      <c r="A3" s="5"/>
      <c r="B3" s="11" t="s">
        <v>118</v>
      </c>
      <c r="C3" s="80">
        <v>0.17073837072915027</v>
      </c>
      <c r="D3" s="80">
        <v>0.17073837072915027</v>
      </c>
      <c r="E3" s="80">
        <v>0.14712719077801698</v>
      </c>
      <c r="F3" s="80">
        <v>0.18271852451155843</v>
      </c>
      <c r="G3" s="80">
        <v>0.18949319460419142</v>
      </c>
    </row>
    <row r="4" spans="1:15" ht="15.75" customHeight="1" x14ac:dyDescent="0.25">
      <c r="A4" s="5"/>
      <c r="B4" s="11" t="s">
        <v>116</v>
      </c>
      <c r="C4" s="81">
        <v>5.8091300472103015E-2</v>
      </c>
      <c r="D4" s="81">
        <v>5.8091300472103015E-2</v>
      </c>
      <c r="E4" s="81">
        <v>5.8091300472103015E-2</v>
      </c>
      <c r="F4" s="81">
        <v>7.0830620751072965E-2</v>
      </c>
      <c r="G4" s="81">
        <v>7.0830620751072965E-2</v>
      </c>
    </row>
    <row r="5" spans="1:15" ht="15.75" customHeight="1" x14ac:dyDescent="0.25">
      <c r="A5" s="5"/>
      <c r="B5" s="11" t="s">
        <v>119</v>
      </c>
      <c r="C5" s="81">
        <v>1.7325475579399143E-2</v>
      </c>
      <c r="D5" s="81">
        <v>1.7325475579399143E-2</v>
      </c>
      <c r="E5" s="81">
        <v>2.089248525751073E-2</v>
      </c>
      <c r="F5" s="81">
        <v>2.9555223047210311E-2</v>
      </c>
      <c r="G5" s="81">
        <v>2.9555223047210311E-2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0.82610668135048237</v>
      </c>
      <c r="D8" s="80">
        <v>0.82610668135048237</v>
      </c>
      <c r="E8" s="80">
        <v>0.88940399136391446</v>
      </c>
      <c r="F8" s="80">
        <v>0.90543521637018265</v>
      </c>
      <c r="G8" s="80">
        <v>0.88659795674126818</v>
      </c>
    </row>
    <row r="9" spans="1:15" ht="15.75" customHeight="1" x14ac:dyDescent="0.25">
      <c r="B9" s="7" t="s">
        <v>121</v>
      </c>
      <c r="C9" s="80">
        <v>0.10814487464951769</v>
      </c>
      <c r="D9" s="80">
        <v>0.10814487464951769</v>
      </c>
      <c r="E9" s="80">
        <v>9.3147039636085643E-2</v>
      </c>
      <c r="F9" s="80">
        <v>7.6698032629817448E-2</v>
      </c>
      <c r="G9" s="80">
        <v>9.2644505592065121E-2</v>
      </c>
    </row>
    <row r="10" spans="1:15" ht="15.75" customHeight="1" x14ac:dyDescent="0.25">
      <c r="B10" s="7" t="s">
        <v>122</v>
      </c>
      <c r="C10" s="81">
        <v>3.6585540999999999E-2</v>
      </c>
      <c r="D10" s="81">
        <v>3.6585540999999999E-2</v>
      </c>
      <c r="E10" s="81">
        <v>1.63252526E-2</v>
      </c>
      <c r="F10" s="81">
        <v>1.08931119E-2</v>
      </c>
      <c r="G10" s="81">
        <v>1.3252076999999996E-2</v>
      </c>
    </row>
    <row r="11" spans="1:15" ht="15.75" customHeight="1" x14ac:dyDescent="0.25">
      <c r="B11" s="7" t="s">
        <v>123</v>
      </c>
      <c r="C11" s="81">
        <v>2.9162903E-2</v>
      </c>
      <c r="D11" s="81">
        <v>2.9162903E-2</v>
      </c>
      <c r="E11" s="81">
        <v>1.1237164E-3</v>
      </c>
      <c r="F11" s="81">
        <v>6.9736390999999998E-3</v>
      </c>
      <c r="G11" s="81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0.50174759925000001</v>
      </c>
      <c r="D14" s="82">
        <v>0.46968953879899999</v>
      </c>
      <c r="E14" s="82">
        <v>0.46968953879899999</v>
      </c>
      <c r="F14" s="82">
        <v>0.20441530939300001</v>
      </c>
      <c r="G14" s="82">
        <v>0.20441530939300001</v>
      </c>
      <c r="H14" s="83">
        <v>0.34200000000000003</v>
      </c>
      <c r="I14" s="83">
        <v>0.32600000000000001</v>
      </c>
      <c r="J14" s="83">
        <v>0.32600000000000001</v>
      </c>
      <c r="K14" s="83">
        <v>0.32600000000000001</v>
      </c>
      <c r="L14" s="83">
        <v>0.33786227769499999</v>
      </c>
      <c r="M14" s="83">
        <v>0.36249104461750004</v>
      </c>
      <c r="N14" s="83">
        <v>0.34155695211799997</v>
      </c>
      <c r="O14" s="83">
        <v>0.30438345557000002</v>
      </c>
    </row>
    <row r="15" spans="1:15" ht="15.75" customHeight="1" x14ac:dyDescent="0.25">
      <c r="B15" s="16" t="s">
        <v>68</v>
      </c>
      <c r="C15" s="80">
        <f>iron_deficiency_anaemia*C14</f>
        <v>0.25100033018771017</v>
      </c>
      <c r="D15" s="80">
        <f t="shared" ref="D15:O15" si="0">iron_deficiency_anaemia*D14</f>
        <v>0.23496321556990951</v>
      </c>
      <c r="E15" s="80">
        <f t="shared" si="0"/>
        <v>0.23496321556990951</v>
      </c>
      <c r="F15" s="80">
        <f t="shared" si="0"/>
        <v>0.10225920408938746</v>
      </c>
      <c r="G15" s="80">
        <f t="shared" si="0"/>
        <v>0.10225920408938746</v>
      </c>
      <c r="H15" s="80">
        <f t="shared" si="0"/>
        <v>0.17108624545989173</v>
      </c>
      <c r="I15" s="80">
        <f t="shared" si="0"/>
        <v>0.16308221058457517</v>
      </c>
      <c r="J15" s="80">
        <f t="shared" si="0"/>
        <v>0.16308221058457517</v>
      </c>
      <c r="K15" s="80">
        <f t="shared" si="0"/>
        <v>0.16308221058457517</v>
      </c>
      <c r="L15" s="80">
        <f t="shared" si="0"/>
        <v>0.16901634085779202</v>
      </c>
      <c r="M15" s="80">
        <f t="shared" si="0"/>
        <v>0.18133693519427535</v>
      </c>
      <c r="N15" s="80">
        <f t="shared" si="0"/>
        <v>0.17086460979120652</v>
      </c>
      <c r="O15" s="80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6.7000000000000004E-2</v>
      </c>
      <c r="D2" s="81">
        <v>6.7000000000000004E-2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0.109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0.121</v>
      </c>
      <c r="D4" s="81">
        <v>0.121</v>
      </c>
      <c r="E4" s="81">
        <v>0.188</v>
      </c>
      <c r="F4" s="81">
        <v>0.42149999999999999</v>
      </c>
      <c r="G4" s="81">
        <v>0</v>
      </c>
    </row>
    <row r="5" spans="1:7" x14ac:dyDescent="0.25">
      <c r="B5" s="43" t="s">
        <v>169</v>
      </c>
      <c r="C5" s="80">
        <f>1-SUM(C2:C4)</f>
        <v>0.70300000000000007</v>
      </c>
      <c r="D5" s="80">
        <f>1-SUM(D2:D4)</f>
        <v>0.71699999999999997</v>
      </c>
      <c r="E5" s="80">
        <f>1-SUM(E2:E4)</f>
        <v>0.81200000000000006</v>
      </c>
      <c r="F5" s="80">
        <f>1-SUM(F2:F4)</f>
        <v>0.57850000000000001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9.6850000000000006E-2</v>
      </c>
      <c r="D2" s="144">
        <v>9.5259999999999997E-2</v>
      </c>
      <c r="E2" s="144">
        <v>9.3710000000000002E-2</v>
      </c>
      <c r="F2" s="144">
        <v>9.2189999999999994E-2</v>
      </c>
      <c r="G2" s="144">
        <v>9.0700000000000003E-2</v>
      </c>
      <c r="H2" s="144">
        <v>8.925000000000001E-2</v>
      </c>
      <c r="I2" s="144">
        <v>8.7840000000000001E-2</v>
      </c>
      <c r="J2" s="144">
        <v>8.6460000000000009E-2</v>
      </c>
      <c r="K2" s="144">
        <v>8.5129999999999997E-2</v>
      </c>
      <c r="L2" s="144">
        <v>8.3829999999999988E-2</v>
      </c>
      <c r="M2" s="144">
        <v>8.2560000000000008E-2</v>
      </c>
      <c r="N2" s="144">
        <v>8.1329999999999986E-2</v>
      </c>
      <c r="O2" s="144">
        <v>8.0139999999999989E-2</v>
      </c>
      <c r="P2" s="144">
        <v>7.8979999999999995E-2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2.094E-2</v>
      </c>
      <c r="D4" s="144">
        <v>2.077E-2</v>
      </c>
      <c r="E4" s="144">
        <v>2.06E-2</v>
      </c>
      <c r="F4" s="144">
        <v>2.0449999999999999E-2</v>
      </c>
      <c r="G4" s="144">
        <v>2.0320000000000001E-2</v>
      </c>
      <c r="H4" s="144">
        <v>2.0299999999999999E-2</v>
      </c>
      <c r="I4" s="144">
        <v>2.0279999999999999E-2</v>
      </c>
      <c r="J4" s="144">
        <v>2.027E-2</v>
      </c>
      <c r="K4" s="144">
        <v>2.027E-2</v>
      </c>
      <c r="L4" s="144">
        <v>2.027E-2</v>
      </c>
      <c r="M4" s="144">
        <v>2.0279999999999999E-2</v>
      </c>
      <c r="N4" s="144">
        <v>2.0299999999999999E-2</v>
      </c>
      <c r="O4" s="144">
        <v>2.0320000000000001E-2</v>
      </c>
      <c r="P4" s="144">
        <v>2.035E-2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0.12906729162912187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0.1642256441381918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0.16827948643717319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6.7000000000000004E-2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0.34366666666666662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29.242999999999999</v>
      </c>
      <c r="D13" s="143">
        <v>28.239000000000001</v>
      </c>
      <c r="E13" s="143">
        <v>27.285</v>
      </c>
      <c r="F13" s="143">
        <v>26.448</v>
      </c>
      <c r="G13" s="143">
        <v>25.657</v>
      </c>
      <c r="H13" s="143">
        <v>24.931999999999999</v>
      </c>
      <c r="I13" s="143">
        <v>24.257000000000001</v>
      </c>
      <c r="J13" s="143">
        <v>23.634</v>
      </c>
      <c r="K13" s="143">
        <v>23.044</v>
      </c>
      <c r="L13" s="143">
        <v>22.483000000000001</v>
      </c>
      <c r="M13" s="143">
        <v>22</v>
      </c>
      <c r="N13" s="143">
        <v>21.451000000000001</v>
      </c>
      <c r="O13" s="143">
        <v>21.004000000000001</v>
      </c>
      <c r="P13" s="143">
        <v>20.594000000000001</v>
      </c>
    </row>
    <row r="14" spans="1:16" x14ac:dyDescent="0.25">
      <c r="B14" s="16" t="s">
        <v>170</v>
      </c>
      <c r="C14" s="143">
        <f>maternal_mortality</f>
        <v>0.92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0.25600000000000001</v>
      </c>
      <c r="E2" s="92">
        <f>food_insecure</f>
        <v>0.25600000000000001</v>
      </c>
      <c r="F2" s="92">
        <f>food_insecure</f>
        <v>0.25600000000000001</v>
      </c>
      <c r="G2" s="92">
        <f>food_insecure</f>
        <v>0.25600000000000001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0.25600000000000001</v>
      </c>
      <c r="F5" s="92">
        <f>food_insecure</f>
        <v>0.25600000000000001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9.064122359759616E-2</v>
      </c>
      <c r="D7" s="92">
        <f>diarrhoea_1_5mo/26</f>
        <v>9.7973321168846147E-2</v>
      </c>
      <c r="E7" s="92">
        <f>diarrhoea_6_11mo/26</f>
        <v>9.7973321168846147E-2</v>
      </c>
      <c r="F7" s="92">
        <f>diarrhoea_12_23mo/26</f>
        <v>8.2880388030769234E-2</v>
      </c>
      <c r="G7" s="92">
        <f>diarrhoea_24_59mo/26</f>
        <v>8.2880388030769234E-2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0.25600000000000001</v>
      </c>
      <c r="F8" s="92">
        <f>food_insecure</f>
        <v>0.25600000000000001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0.7340000000000001</v>
      </c>
      <c r="E9" s="92">
        <f>IF(ISBLANK(comm_deliv), frac_children_health_facility,1)</f>
        <v>0.7340000000000001</v>
      </c>
      <c r="F9" s="92">
        <f>IF(ISBLANK(comm_deliv), frac_children_health_facility,1)</f>
        <v>0.7340000000000001</v>
      </c>
      <c r="G9" s="92">
        <f>IF(ISBLANK(comm_deliv), frac_children_health_facility,1)</f>
        <v>0.7340000000000001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9.064122359759616E-2</v>
      </c>
      <c r="D11" s="92">
        <f>diarrhoea_1_5mo/26</f>
        <v>9.7973321168846147E-2</v>
      </c>
      <c r="E11" s="92">
        <f>diarrhoea_6_11mo/26</f>
        <v>9.7973321168846147E-2</v>
      </c>
      <c r="F11" s="92">
        <f>diarrhoea_12_23mo/26</f>
        <v>8.2880388030769234E-2</v>
      </c>
      <c r="G11" s="92">
        <f>diarrhoea_24_59mo/26</f>
        <v>8.2880388030769234E-2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0.25600000000000001</v>
      </c>
      <c r="I14" s="92">
        <f>food_insecure</f>
        <v>0.25600000000000001</v>
      </c>
      <c r="J14" s="92">
        <f>food_insecure</f>
        <v>0.25600000000000001</v>
      </c>
      <c r="K14" s="92">
        <f>food_insecure</f>
        <v>0.25600000000000001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0.92900000000000005</v>
      </c>
      <c r="I17" s="92">
        <f>frac_PW_health_facility</f>
        <v>0.92900000000000005</v>
      </c>
      <c r="J17" s="92">
        <f>frac_PW_health_facility</f>
        <v>0.92900000000000005</v>
      </c>
      <c r="K17" s="92">
        <f>frac_PW_health_facility</f>
        <v>0.92900000000000005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0.159</v>
      </c>
      <c r="M23" s="92">
        <f>famplan_unmet_need</f>
        <v>0.159</v>
      </c>
      <c r="N23" s="92">
        <f>famplan_unmet_need</f>
        <v>0.159</v>
      </c>
      <c r="O23" s="92">
        <f>famplan_unmet_need</f>
        <v>0.159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0.14035485560913086</v>
      </c>
      <c r="M24" s="92">
        <f>(1-food_insecure)*(0.49)+food_insecure*(0.7)</f>
        <v>0.54376000000000002</v>
      </c>
      <c r="N24" s="92">
        <f>(1-food_insecure)*(0.49)+food_insecure*(0.7)</f>
        <v>0.54376000000000002</v>
      </c>
      <c r="O24" s="92">
        <f>(1-food_insecure)*(0.49)+food_insecure*(0.7)</f>
        <v>0.54376000000000002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6.015208097534179E-2</v>
      </c>
      <c r="M25" s="92">
        <f>(1-food_insecure)*(0.21)+food_insecure*(0.3)</f>
        <v>0.23303999999999997</v>
      </c>
      <c r="N25" s="92">
        <f>(1-food_insecure)*(0.21)+food_insecure*(0.3)</f>
        <v>0.23303999999999997</v>
      </c>
      <c r="O25" s="92">
        <f>(1-food_insecure)*(0.21)+food_insecure*(0.3)</f>
        <v>0.23303999999999997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5.761218878173828E-2</v>
      </c>
      <c r="M26" s="92">
        <f>(1-food_insecure)*(0.3)</f>
        <v>0.22319999999999998</v>
      </c>
      <c r="N26" s="92">
        <f>(1-food_insecure)*(0.3)</f>
        <v>0.22319999999999998</v>
      </c>
      <c r="O26" s="92">
        <f>(1-food_insecure)*(0.3)</f>
        <v>0.22319999999999998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0.74188087463378904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2020-03-24T06:48:59Z</dcterms:modified>
</cp:coreProperties>
</file>