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4E151F5-FCE6-4506-A8FD-DA80A1693352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I18" i="2" s="1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I13" i="2" s="1"/>
  <c r="G14" i="2"/>
  <c r="G15" i="2"/>
  <c r="G2" i="2"/>
  <c r="I24" i="2"/>
  <c r="I22" i="2"/>
  <c r="I32" i="2"/>
  <c r="I20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I15" i="2" l="1"/>
  <c r="I14" i="2"/>
  <c r="I10" i="2"/>
  <c r="I9" i="2"/>
  <c r="I8" i="2"/>
  <c r="I7" i="2"/>
  <c r="I6" i="2"/>
  <c r="I5" i="2"/>
  <c r="I4" i="2"/>
  <c r="I3" i="2"/>
  <c r="C6" i="51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FBC155E-FD7A-4326-8993-F9A4C7913E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5B25733-3AAB-4451-86EB-5738BBC28C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06BCE086-13A5-4431-89D5-724B21526E0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AEDE0A8-DA1B-4203-8057-FF5A7F662227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0873B226-F2F6-4065-88CB-49268B163A2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1881E3E-F7C7-4AB8-BEC9-0719F983D849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17B80B4D-663D-4A0E-8826-25E4BE65D35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1893A7D-2F40-42CA-B062-2704D4B737E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EF81021-4BAE-44C5-8BCE-6D722EF5EB4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5AEA960-E3C0-4B53-859E-4C800BAD0BA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1F2C9923-3AFE-45B0-B578-06387C64622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7D6E1295-2E5F-4174-A5E5-0C95E7811B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1751D91-F7A7-414B-A64C-75D9018BD2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8102BE9-40D5-4648-BC0A-1BE9A508630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1BE09CF-28AC-4E9D-8CF8-E6BC4D465C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2105B9D-C5C7-4597-8ED0-5BC16C196A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21DBEA1-8521-47DE-A3C6-B42D5F5A440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35DD022-253F-4A2E-9218-B68F06EB6C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0A50C96-369B-4B21-96F2-8261058462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88F13A9-EAD8-4A6B-BB57-661AE74B900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35636FC-3992-4D03-8571-C25300AA7EF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CA21D8A2-63EF-4ACE-9167-3CDFEAE3B6B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507F36C-3510-4CCD-AEBC-9268DF437804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7F1CC8B-9CC3-4427-9B36-DCEAA1F084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32B644F3-956A-4D3D-9AC2-A4D2E8D635F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0EA695A-259A-4F58-9403-743AC61D89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DD16305-1058-4214-895D-8DDA74EB51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9DB169D4-715C-48BC-9CB4-21F33C469C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B952DCF-BDF2-455C-8179-89D0891D4A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9FAE0005-644E-4CFD-A9A6-C38CAB0C9E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6E0FB5E-F8E7-4159-84FC-B0912D6480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F6531F9F-3E90-4B9E-9762-53243B41B1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4E99D5C-91ED-4F33-8CB9-C44B49A001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6D750AA-A6B1-458B-ABD5-9EA885E9BFD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5EDC3C9A-42D2-45AB-820D-7522A4B15CA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F590068-8435-4E55-B692-4BCB801794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F354D30-4520-43FF-AD41-761B92093C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BE736C4-CEDC-406C-9004-C62A8CA4FA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C3613CF7-9711-4DCE-B37E-ECDF697F4C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CDBD9893-4BE5-403E-8070-4F06DFFBD4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446D65C-3199-493B-9AC2-29415067C2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22A75F4F-4B1D-42FA-BB6A-4962341DD2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5BBAD522-ACF8-43FD-8016-CBE07A381E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5E68343-D9BA-4FD5-BB3D-C04EAD92E5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D9898A6-0007-4C84-A1CD-4C4D16B4FB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601186D-72CE-4978-B7B4-C4E6196BF7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57FA2F4-F50C-4558-88FE-7C557B90E0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B19BDB64-4653-4B9B-9A1C-65CD6EFCB0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E1556B3-9F37-4AE4-A4CE-5B1D579DA4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1756D14E-355E-4764-8939-F394760354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FD088DD5-DAC4-4020-9519-832FDF6824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94B3655-629B-4B12-B354-C44A9E4122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268A4B7-7B34-4656-B264-110AE25987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9097170-76FE-441D-9EBE-D6C1213B73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D4F00DC-EBEE-47E2-90CE-4D13F86564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369FF892-568F-47A5-B030-78F76F90AD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EE868EA-BE7D-42F0-B8C9-F847C6FE6C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A5C89BB-7EA3-43DC-88D4-25720A4535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08A28A6-C8DF-47E9-A8E7-2B008C4BA5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6AA791F-09E5-4462-8253-446466F3BB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2DAE2E4-4222-4057-AD68-6175FB9177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B26D775E-895F-4F0C-9C40-7BB8395826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6CF4743-7A1A-468C-BE8C-77EE737238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D1AC18DE-5276-4DF0-8BF2-FB17326889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E9FBE04-1C49-4913-908A-9F27B7EE5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3C842C2-61DD-4F08-91D9-55FBEFD194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C65AEFA-26F7-46B4-B2AA-C94F4AA275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B65FD89-00B5-458B-B2C4-A8C0A28652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6590BD1-E27C-4442-8A90-3897AC702C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A133791-E36E-4C10-BC83-AF443485C5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E95BAAD-B5A0-43F3-9308-9AB39F4C9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6782C65-EE9F-407D-92C9-798B46D67E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78D44B7-793E-4FD1-AFA7-D30FB8659B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072691C8-917C-472B-B391-155C599B6A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59D4377-7837-4F61-816D-F1086B8E1B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71E78F1-1D3C-4A1F-B9C3-AB52E00F6E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889346C6-8983-41ED-A89F-12AAD91C59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1588A647-E325-4AB4-B5E9-0B8F9282AC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EAE8650-9EE8-4369-AFA3-D75F9B470C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1EF663A3-3F09-4575-8BBA-9C95C7EF69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FE2AF3B-CF47-44ED-AFC4-1CEA1C84E1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FFC9DA1-CBBC-4C39-95E9-CB6BDBB240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221A3ACB-3A7B-4B3C-9BC2-211F53325C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792B9974-F84C-4B43-8BCD-D2648946C6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57A49187-5CE4-45CB-83CB-EA9BDEB6BD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CD8B2D0-7DF9-4E90-B3AD-76801FCCE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51E566B-7CFA-4114-970D-1BAEBDE2EF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3FE004D-1C43-48E9-9EF8-57234CD8EE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A9618A9-92DD-4DCC-8EE1-43089494E0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737F854-3A09-43BB-8FDC-0142851588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80FF3DDB-D2E0-4143-95CD-6F904AE9B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3B0632A-5AE0-4E0E-A970-774C34FD5C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FEB5CCE-744B-4733-8BDA-460C81284F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7C56B863-8A0B-44C0-89E6-743013BDE8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D0FF605D-0FFB-4CAA-B305-1C77381668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015550E-8E3F-4819-99CA-FAC43FDA83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CD20DAE-B2C8-4B99-B005-D9F0500FAD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509F1B3-C266-47D9-B8F0-3255020D35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C88340E-A993-419E-B414-37276C72C9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0B98DD3-713E-476C-BEF9-112E09A010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65ACBA8-90CF-4167-A84D-705A0C4957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2AEE7FFE-5830-400F-BE51-9C695C47AA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590EF11-1884-4BAA-A16C-390DDFEB53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03D0997-C3F0-4EB3-9B33-E63B81A8D4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4FC119F-67F1-4A66-B0AF-BD4C434C4F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EE7393B-5495-4516-9BB1-B9FD09E5C5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DCC3FD6-DB40-4D7B-B1AA-83653876C3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D1C0FA8-A466-4E78-B81B-D244319728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5D8D5A5-0B69-4AD9-8D7A-50DC18FC65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592A366-B771-468F-8CFD-42A8B86E05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74FA120-CF88-4DE3-A1B7-2DA4C7A27D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F621A27-FF5D-438E-B759-1141CA385F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6099E02B-699A-4117-A634-10746F0109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65129D2-4DFA-4C6C-A2F5-1934C6170B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1295011-D46C-42B6-B178-AA72DE8949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E2639D0-CFA1-4BAB-9D05-6A8EAFD3458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C508B61D-6647-4683-A706-5EDCD37012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D38D1230-C043-436B-9D75-EE1D4BA208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9546CDD-ED01-4A57-A582-B8C37ACD79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F89EA26D-2B9D-45EA-BDA2-24C86C9D42D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31755AF-514E-4F7C-BF6F-F45A539279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1D77EA3-A8A9-43D4-8E8A-428880DB89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A2C41FC4-57BB-4728-B1FD-42BBC47997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4A3AD8F3-0130-4313-9F3E-4FE7B3823C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BDCF4F1-10C2-4AE8-B78F-74B199E9ED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39F1B354-437E-412C-A3B6-1C259F7C0A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7CA9C75-5E8D-4621-9721-FBDBA0E7F91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628EEC8-C82E-4D34-8B28-2605577D5CF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AFE1107-9DCE-450A-BCD4-11D0D92EB2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D172686-DDF7-4BD5-A355-FDB30E3004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65AE5E8-55A2-4610-B82B-D41BCC6952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527601AC-4E67-4E12-8D3F-D454C0E613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901800DD-4537-4FE9-A3FE-C2BD454EDE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7652167-07D6-4375-A7A0-48FF0BF7D5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6825924-6B9C-406F-B724-E73306AAB9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70BA133-2134-48B7-AFE8-A928BEA35F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E6BB3EE-BB6A-445C-930A-25FB4161E09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346DABA8-9B29-4B70-916D-58B902C27BC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CDDAD3C3-FDDE-4240-B81B-DB852B5021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FB26816-B66C-4EC1-BBE7-704C7F8822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CA6ADDE8-0676-4427-B278-447925C561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ECA54099-3EE0-4207-ABE0-555909F738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899BAAB-4583-4C6E-B01F-3E1FC5BC212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FC8742A-1F5E-42E6-A037-8DDC7F585D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380A24E-F8E1-4E09-979D-97CE9CAF15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B9A1816-C3B1-410B-B9C9-8807EE6942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50D556C4-9AC6-4DA6-A0AA-DA119BCDAE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5988DB8-6FB0-4D5D-8401-2D620843C8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BB70CFB1-E296-4953-B807-977010A138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C2BFEF6-1A61-4415-AD70-83BFBE86035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5EC04C98-BED5-4227-AF8C-84532A7200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577DEC7-6AD8-4F7A-AF1C-5E007BF2AF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A102051-1734-4FC6-9C40-91AFBDF967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498598E-8CD6-44E2-8B38-8709185247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A496598-4DA7-4558-AC0E-F1259D5A157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465FC85-F503-481C-875A-1D61B3629E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C7AC99F-8908-42B3-9396-7F2A49926D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7B546C9-F237-4320-8510-EB0D0EC4636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B728374-62B6-4E7E-9751-84C62F2C66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3895AAD-6B6F-40E4-B82F-72C703D0EC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A421820-E39D-4459-8723-D09C6E9DA1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7035EED-A2E6-4140-9488-0648CE758A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BCF787DE-5C98-4B79-A11B-CB0A461B0D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FE72293A-4BC8-41CB-B5BB-EFA397F3FB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0FC2ADD-4B76-4018-9EA9-7702328C3F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762A3062-5DE3-46D4-B02A-25E9B903D8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671FD61-608F-4733-8ECB-0D883D7C63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3A27DD8A-C4B4-44FE-B1CB-72CAC456C5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A0C694D-81E3-427F-91C3-1E595DE6A2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2FA4A515-6D2C-449A-9882-C4BFC0139C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C75D7BE-87F6-4DDF-9020-EAB485BED2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8BD43DA6-A4BB-41D1-9D09-1196D4C8AF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960721B2-B222-4B03-983F-40168C664E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4EC53A9B-CDE6-48D5-AE9E-34D29E3BDD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8534B8CE-FECE-495B-B5D1-0B9B5A04CA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9CD3C23-F4DB-4337-B40C-09ACD42FA0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F73CA62-8267-4CE3-A89E-6ADEEEDA3C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DAFEBAB-F2F6-485A-81CD-762724F397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37EDC154-0549-45E0-B76B-BD41B3D82CC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6210BA69-B5C2-49AE-B6FC-A178E1A0718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BEBE14A0-D5EC-497E-9E3B-3B2DDCEE470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305DDAE7-715C-4AD1-8230-A0612B5B340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84CD676D-7FAA-4D1A-8E06-37376C2925D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A9BD00B3-9774-4C6F-9E0B-E286D96A64A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57679F79-A829-4418-84B7-30C2286D0AB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7E30CB6B-DB60-441F-8761-C2858734BD9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9A45C7F2-F976-46BF-B105-AE27AEF7EC8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B56487C9-6FC2-4B65-8D01-FAEE67FF9B4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1B3BD872-43D2-4405-8199-FB69ED2C803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54C679E0-72E0-4032-BDAD-66169886671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D941D6D9-AECB-444C-964E-FA783483FF9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30B7CBC8-1FD0-4CB3-88F6-ECCF51DB306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6CFEC487-33F1-453C-BA14-307EADE8431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76627489-293C-41A5-BFD1-8EDF55A23C6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5EB5FF19-8051-4912-A203-07D8FFBE271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32870C22-D44D-4910-9794-EA84F493625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16F3F9E2-F341-4910-A40D-31B37CC793A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E64A96A1-8A19-4431-B3ED-F5903A4FCE4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F736DC0F-10AE-4C4D-BFAE-FD4B2D5D16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ED25D07B-7E92-4DBB-A38C-AF0D995820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F7C3ED4-E25E-4C02-8BAA-9190C79F1E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EEEB1733-BB26-4ECD-8670-BC703217A4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556FBF3-BB14-4200-B723-80DB2B181A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107C087-7B52-44BD-AD1B-6BADA9780B6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7CFD3F0B-A76C-49A1-A6B8-732E7E4591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0EE4850-DD46-442F-9084-E1A8F389B45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6390188-224E-47B3-A0AB-ECA9929DB2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327D4D7-FD4D-43CC-9B57-5EF644D94E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9CA167A-CA24-45CD-AADE-CE519A6287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815640A3-74DC-47F0-A336-6FF79FF374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9C9FD65D-FB35-43C7-83C1-59BAE1F1AD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AED2D31D-355F-4FCA-A3B1-7BFA616D938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6930B35-A6AE-4E83-80CC-632A9F9E6C1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D8B7017-F004-4DE2-A3A0-81AE3DB8C6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1E69EAD-62AF-4FED-8946-41A84FA52667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23B86C0D-2AC9-4F52-A81D-910B1633DD4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98917D4E-813D-4946-9D79-1F00FAB6FED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AF83BB24-E860-46E7-B042-038174E07AE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FEE46C55-F71E-4AAF-85F6-C7958E9E92A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2E3D1B6-8809-44B4-9594-6EDC0CBA6D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4E9A106-6C97-43B8-8562-12A49660BB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B87E419-17E3-49E7-89B9-B0FF9094C5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B4540F2F-2871-475C-8BDA-A742B23A99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8A43345-5D1E-4A0F-87DE-7C89D8E37B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98FFCB2F-D8FC-4ADD-8F1D-7D5809D4CF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3D9BF1B-B7F9-4115-B520-2F2A80962C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D418008-B02D-45F9-898B-544D73C978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7E9F35E-5C7B-4604-BB31-BE6E75E6D1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9BF3BF20-B96D-4C7D-BD32-DDBA7A6A47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938B409-4700-494B-9867-AD97C50D49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06195C8-3D7D-41BA-9A7D-889AEFDF07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30859211-ABE4-4AFE-A2A7-0691D28328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F72B858-D128-4342-B74A-2994CB2707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F0BC5F2-5690-4CF7-920B-DFA1FDB208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C836DD7-5C0C-4376-8500-2B69AE550E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56F9A7D8-28E1-4BBA-BB5D-06DE1825AF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B41212B3-8D89-42DC-9561-72D8CB8E70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154FCE55-355F-4C21-A30B-D82D9960B6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5E17957-FAF2-4318-AC21-15D884C71E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0B8A753-33C8-4754-B82F-17CAB36663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8AAD6270-933D-4FBF-8042-5E004DA3F6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C28F1B0-61B9-4DF1-84A7-813129EBB6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E4D5190-BC27-4CAB-98FC-772DF4736E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D620037-56EE-4BB8-AECD-CCD73E2434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54EB423D-8FC4-484E-B47D-6486AAD797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B83DD89-3614-41DB-BFFD-7D60FECCA3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1455E21-C876-4881-B63F-B6190E7018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CD268EF-E7B0-4BAE-8E5D-410FE24C88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370ADCB-6EA4-4877-B96B-52BBCF016E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1DD28E9-C158-427E-8970-630E0FB244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ED8AF3B-F672-40AC-9384-92DC33FB90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45D15F8-72BD-4AFD-82BA-89894EF2B6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C68CEB3-86B7-4FDB-B7AE-5A158C4EE7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B09E4E9-248A-409F-8831-BBFE247F79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8D51005B-D786-4383-BDCC-E3F38F7EFB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83DE0EF-3EB7-4BA4-9C63-3DE18C3819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4C709EC-6C7E-4E83-BAB5-1122102D85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1AF83398-DB7F-4020-A7DC-793865C757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247FB87E-C9C5-4AF8-B9CE-1E3D932AE2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FF7C0A4-EF5E-46F7-A585-457801FCF6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05F1906-9A03-4E0D-AF25-47EA752C8F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11DC81D-94C7-4BC3-8542-45318ACC6A8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50AB3BC4-2DC1-4149-A86C-415132E0EF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E9894E5-AFF5-40CD-BFAF-FD4E3FFF2A3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BC000DDC-69CF-47EB-9BF2-6D1367E20C3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A14B0A2-89B6-4D70-99D6-812570ECD34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AA5369B-A1DC-4F63-899D-CDDBA702569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42ECD0B-316F-49AC-B5BD-732337D546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94FA0ED-C651-4134-9F4C-ABF3B1C1AEF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D032D4B-34A6-4744-9EF9-F5437FD83E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3EA36F26-0C27-44D5-AAFD-F1D20518B70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86B54DA-12AC-49FA-BDAA-D3F176A4C26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213FBE5F-D9DE-4569-80C2-9C67A5B646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9477C3F8-6096-4F7C-807A-09866D306A4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B7BD118-9F74-438A-A379-619F2A1BFF6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91956BD-15C6-4AB7-BDBB-1DFFFB3481F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41F8468-F5F2-4870-8BCF-55503C7ED2E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6034EBE-2256-4DCE-A9E5-E32BDFF0E61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A504126-BADB-4EB5-BEF8-FFA1D310367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138FB8A1-5647-443C-BD85-5CB602F37D5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EB5A111-E32E-457E-AC0B-81AE689F162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39DFBEB-5738-411D-A02A-3D3604AB4E3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196ED68-3B50-44DF-BA39-AD17175FFF4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8E97385-AA59-4CA8-89B9-8AA48620CB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27B480B4-651B-466F-B172-324380C3814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AAA0C30-9C32-459D-854F-C1B76F4A42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4ECE009-F568-4079-A743-9048E0097D2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623923B5-39E6-4CEE-97DA-3003DA03126F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0E8309F-4C4A-41E1-BF28-9161FA31BE1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4E35918-4D03-4B9F-BCEE-DD66A3A723A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D668B23-1C64-4F06-BE3C-BDE097C9DB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47CDDAAD-95A5-4BEC-B2A8-E004BC80C37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CB98E2B-5469-4F12-A0B0-3C77BD69A53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E7CF5B1-D1C0-4478-8819-426014A6565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294EFFC-8030-42A4-948E-68A441D801E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42AC921-2983-4339-AB34-7FF9DC105E3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F999838D-3C8B-420F-A352-74AFE6D8F6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A3626A6-1ADB-4410-B427-625413DE717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6DD14FC-FBA7-4060-9C83-B6942FF5D9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CCB385F-98BD-4F05-BC03-DFB667D8004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3CDEB1AB-4E03-4FC0-87F5-BF0E03B6DE9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4DB36A49-3876-4718-A5F2-4E42F7F95F3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9736DE5-15AC-4F4B-B493-312C73731BA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98AC139-FFD5-4360-9E54-AA132B0BE6A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2DCC81C-53B7-4CFC-8FE4-0AC92D4E70E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9A0A1ED-D233-40EE-B5E6-2F67E1CB6A8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5D2BAF9-F66B-4FCF-BAFF-CF526FA4288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54A61ED3-69FF-4A20-9750-5156E339B2A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7E77231-A734-47F1-AAEA-CE03AAF0F3A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3583C29-523B-4B02-B8AB-84FE78DA11C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1244C7ED-3968-4F29-8D2A-8FFA8DE1C34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BCD824E-24CB-4EFF-8BC6-E3073F24153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1B71445-D93C-4215-91C5-E84101389D4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5E18818B-4889-43D3-A3D4-99F8E025AD7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8BFFD6D-3431-4ADD-ACA6-A8CF46DD5CA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E950996-2F99-440E-9ECA-41405104574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F8C182D-197F-49FC-8203-6B4556011B0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D5360828-8130-4A75-8850-FE51BEEB1B9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2130D75-B1B8-4BAB-A885-1464D8CCAD3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16DE1E9-3FD5-471B-98EF-6130556A16B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C3FA1ABB-194A-4981-AAD4-D281D2D59BC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369BA33-B7FF-416C-90D1-9224F0FD1E4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F59811E7-ABB8-438A-A43B-30275403A51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<sst xmlns="http://schemas.openxmlformats.org/spreadsheetml/2006/main" count="1102" uniqueCount="271">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</sst>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186622</v>
      </c>
    </row>
    <row r="8" spans="1:3" ht="15" customHeight="1" x14ac:dyDescent="0.25">
      <c r="B8" s="7" t="s">
        <v>106</v>
      </c>
      <c r="C8" s="70">
        <v>0.17699999999999999</v>
      </c>
    </row>
    <row r="9" spans="1:3" ht="15" customHeight="1" x14ac:dyDescent="0.25">
      <c r="B9" s="9" t="s">
        <v>107</v>
      </c>
      <c r="C9" s="71">
        <v>0.97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0.66900000000000004</v>
      </c>
    </row>
    <row r="12" spans="1:3" ht="15" customHeight="1" x14ac:dyDescent="0.25">
      <c r="B12" s="7" t="s">
        <v>109</v>
      </c>
      <c r="C12" s="70">
        <v>0.54299999999999993</v>
      </c>
    </row>
    <row r="13" spans="1:3" ht="15" customHeight="1" x14ac:dyDescent="0.25">
      <c r="B13" s="7" t="s">
        <v>110</v>
      </c>
      <c r="C13" s="70">
        <v>0.79500000000000004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0.17019999999999999</v>
      </c>
    </row>
    <row r="24" spans="1:3" ht="15" customHeight="1" x14ac:dyDescent="0.25">
      <c r="B24" s="20" t="s">
        <v>102</v>
      </c>
      <c r="C24" s="71">
        <v>0.45120000000000005</v>
      </c>
    </row>
    <row r="25" spans="1:3" ht="15" customHeight="1" x14ac:dyDescent="0.25">
      <c r="B25" s="20" t="s">
        <v>103</v>
      </c>
      <c r="C25" s="71">
        <v>0.29249999999999998</v>
      </c>
    </row>
    <row r="26" spans="1:3" ht="15" customHeight="1" x14ac:dyDescent="0.25">
      <c r="B26" s="20" t="s">
        <v>104</v>
      </c>
      <c r="C26" s="71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0.19699999999999998</v>
      </c>
    </row>
    <row r="30" spans="1:3" ht="14.25" customHeight="1" x14ac:dyDescent="0.25">
      <c r="B30" s="30" t="s">
        <v>76</v>
      </c>
      <c r="C30" s="73">
        <v>5.4000000000000006E-2</v>
      </c>
    </row>
    <row r="31" spans="1:3" ht="14.25" customHeight="1" x14ac:dyDescent="0.25">
      <c r="B31" s="30" t="s">
        <v>77</v>
      </c>
      <c r="C31" s="73">
        <v>0.128</v>
      </c>
    </row>
    <row r="32" spans="1:3" ht="14.25" customHeight="1" x14ac:dyDescent="0.25">
      <c r="B32" s="30" t="s">
        <v>78</v>
      </c>
      <c r="C32" s="73">
        <v>0.621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30.9</v>
      </c>
    </row>
    <row r="38" spans="1:5" ht="15" customHeight="1" x14ac:dyDescent="0.25">
      <c r="B38" s="16" t="s">
        <v>91</v>
      </c>
      <c r="C38" s="75">
        <v>65.3</v>
      </c>
      <c r="D38" s="17"/>
      <c r="E38" s="18"/>
    </row>
    <row r="39" spans="1:5" ht="15" customHeight="1" x14ac:dyDescent="0.25">
      <c r="B39" s="16" t="s">
        <v>90</v>
      </c>
      <c r="C39" s="75">
        <v>89.6</v>
      </c>
      <c r="D39" s="17"/>
      <c r="E39" s="17"/>
    </row>
    <row r="40" spans="1:5" ht="15" customHeight="1" x14ac:dyDescent="0.25">
      <c r="B40" s="16" t="s">
        <v>171</v>
      </c>
      <c r="C40" s="75">
        <v>3.42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2.6099999999999998E-2</v>
      </c>
      <c r="D45" s="17"/>
    </row>
    <row r="46" spans="1:5" ht="15.75" customHeight="1" x14ac:dyDescent="0.25">
      <c r="B46" s="16" t="s">
        <v>11</v>
      </c>
      <c r="C46" s="71">
        <v>0.13849999999999998</v>
      </c>
      <c r="D46" s="17"/>
    </row>
    <row r="47" spans="1:5" ht="15.75" customHeight="1" x14ac:dyDescent="0.25">
      <c r="B47" s="16" t="s">
        <v>12</v>
      </c>
      <c r="C47" s="71">
        <v>0.22870000000000001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3.8041218757925002</v>
      </c>
      <c r="D51" s="17"/>
    </row>
    <row r="52" spans="1:4" ht="15" customHeight="1" x14ac:dyDescent="0.25">
      <c r="B52" s="16" t="s">
        <v>125</v>
      </c>
      <c r="C52" s="76">
        <v>3.3007281590699997</v>
      </c>
    </row>
    <row r="53" spans="1:4" ht="15.75" customHeight="1" x14ac:dyDescent="0.25">
      <c r="B53" s="16" t="s">
        <v>126</v>
      </c>
      <c r="C53" s="76">
        <v>3.3007281590699997</v>
      </c>
    </row>
    <row r="54" spans="1:4" ht="15.75" customHeight="1" x14ac:dyDescent="0.25">
      <c r="B54" s="16" t="s">
        <v>127</v>
      </c>
      <c r="C54" s="76">
        <v>2.3482146723700001</v>
      </c>
    </row>
    <row r="55" spans="1:4" ht="15.75" customHeight="1" x14ac:dyDescent="0.25">
      <c r="B55" s="16" t="s">
        <v>128</v>
      </c>
      <c r="C55" s="76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0.43857557971001715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87.391752012908441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40.53825169220913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874.73534732467272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0.93694880533897928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2.1377174066910198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2.1377174066910198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2.1377174066910198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2.1377174066910198</v>
      </c>
      <c r="E13" s="86" t="s">
        <v>202</v>
      </c>
    </row>
    <row r="14" spans="1:5" ht="15.75" customHeight="1" x14ac:dyDescent="0.25">
      <c r="A14" s="11" t="s">
        <v>187</v>
      </c>
      <c r="B14" s="85">
        <v>8.6999999999999994E-2</v>
      </c>
      <c r="C14" s="85">
        <v>0.95</v>
      </c>
      <c r="D14" s="86">
        <v>13.670551136005036</v>
      </c>
      <c r="E14" s="86" t="s">
        <v>202</v>
      </c>
    </row>
    <row r="15" spans="1:5" ht="15.75" customHeight="1" x14ac:dyDescent="0.25">
      <c r="A15" s="11" t="s">
        <v>209</v>
      </c>
      <c r="B15" s="85">
        <v>8.6999999999999994E-2</v>
      </c>
      <c r="C15" s="85">
        <v>0.95</v>
      </c>
      <c r="D15" s="86">
        <v>13.670551136005036</v>
      </c>
      <c r="E15" s="86" t="s">
        <v>202</v>
      </c>
    </row>
    <row r="16" spans="1:5" ht="15.75" customHeight="1" x14ac:dyDescent="0.25">
      <c r="A16" s="52" t="s">
        <v>57</v>
      </c>
      <c r="B16" s="85">
        <v>0.27600000000000002</v>
      </c>
      <c r="C16" s="85">
        <v>0.95</v>
      </c>
      <c r="D16" s="86">
        <v>1.3773362239396931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0.40700000000000003</v>
      </c>
      <c r="C18" s="85">
        <v>0.95</v>
      </c>
      <c r="D18" s="87">
        <v>20.027233084127033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20.027233084127033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20.027233084127033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10.323056446072593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23.936202886472088</v>
      </c>
      <c r="E22" s="86" t="s">
        <v>202</v>
      </c>
    </row>
    <row r="23" spans="1:5" ht="15.75" customHeight="1" x14ac:dyDescent="0.25">
      <c r="A23" s="52" t="s">
        <v>34</v>
      </c>
      <c r="B23" s="85">
        <v>0.63700000000000001</v>
      </c>
      <c r="C23" s="85">
        <v>0.95</v>
      </c>
      <c r="D23" s="86">
        <v>4.6908199698568867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19.219496467459532</v>
      </c>
      <c r="E24" s="86" t="s">
        <v>202</v>
      </c>
    </row>
    <row r="25" spans="1:5" ht="15.75" customHeight="1" x14ac:dyDescent="0.25">
      <c r="A25" s="52" t="s">
        <v>87</v>
      </c>
      <c r="B25" s="85">
        <v>9.0000000000000011E-3</v>
      </c>
      <c r="C25" s="85">
        <v>0.95</v>
      </c>
      <c r="D25" s="86">
        <v>18.751998545781284</v>
      </c>
      <c r="E25" s="86" t="s">
        <v>202</v>
      </c>
    </row>
    <row r="26" spans="1:5" ht="15.75" customHeight="1" x14ac:dyDescent="0.25">
      <c r="A26" s="52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11.779528877875624</v>
      </c>
      <c r="E27" s="86" t="s">
        <v>202</v>
      </c>
    </row>
    <row r="28" spans="1:5" ht="15.75" customHeight="1" x14ac:dyDescent="0.25">
      <c r="A28" s="52" t="s">
        <v>84</v>
      </c>
      <c r="B28" s="85">
        <v>0.40399999999999997</v>
      </c>
      <c r="C28" s="85">
        <v>0.95</v>
      </c>
      <c r="D28" s="86">
        <v>3.2820668726947009</v>
      </c>
      <c r="E28" s="86" t="s">
        <v>202</v>
      </c>
    </row>
    <row r="29" spans="1:5" ht="15.75" customHeight="1" x14ac:dyDescent="0.25">
      <c r="A29" s="52" t="s">
        <v>58</v>
      </c>
      <c r="B29" s="85">
        <v>0.40700000000000003</v>
      </c>
      <c r="C29" s="85">
        <v>0.95</v>
      </c>
      <c r="D29" s="86">
        <v>180.66316320315462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1.3047713663260838</v>
      </c>
      <c r="E30" s="86" t="s">
        <v>202</v>
      </c>
    </row>
    <row r="31" spans="1:5" ht="15.75" customHeight="1" x14ac:dyDescent="0.25">
      <c r="A31" s="52" t="s">
        <v>28</v>
      </c>
      <c r="B31" s="85">
        <v>0.3</v>
      </c>
      <c r="C31" s="85">
        <v>0.95</v>
      </c>
      <c r="D31" s="86">
        <v>3.0250294891780638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0.745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0.47899999999999998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0.10300000000000001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2E-3</v>
      </c>
      <c r="C37" s="85">
        <v>0.95</v>
      </c>
      <c r="D37" s="86">
        <v>6.1461020173279026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3.0461432559014607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42614.633424</v>
      </c>
      <c r="C2" s="78">
        <v>54084</v>
      </c>
      <c r="D2" s="78">
        <v>101375</v>
      </c>
      <c r="E2" s="78">
        <v>79791</v>
      </c>
      <c r="F2" s="78">
        <v>42855</v>
      </c>
      <c r="G2" s="22">
        <f t="shared" ref="G2:G40" si="0">C2+D2+E2+F2</f>
        <v>278105</v>
      </c>
      <c r="H2" s="22">
        <f t="shared" ref="H2:H40" si="1">(B2 + stillbirth*B2/(1000-stillbirth))/(1-abortion)</f>
        <v>49788.917736293472</v>
      </c>
      <c r="I2" s="22">
        <f>G2-H2</f>
        <v>228316.08226370654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43573.553999999996</v>
      </c>
      <c r="C3" s="78">
        <v>57000</v>
      </c>
      <c r="D3" s="78">
        <v>105000</v>
      </c>
      <c r="E3" s="78">
        <v>83000</v>
      </c>
      <c r="F3" s="78">
        <v>43000</v>
      </c>
      <c r="G3" s="22">
        <f t="shared" si="0"/>
        <v>288000</v>
      </c>
      <c r="H3" s="22">
        <f t="shared" si="1"/>
        <v>50909.27508394613</v>
      </c>
      <c r="I3" s="22">
        <f t="shared" ref="I3:I15" si="3">G3-H3</f>
        <v>237090.72491605388</v>
      </c>
    </row>
    <row r="4" spans="1:9" ht="15.75" customHeight="1" x14ac:dyDescent="0.25">
      <c r="A4" s="7">
        <f t="shared" si="2"/>
        <v>2019</v>
      </c>
      <c r="B4" s="77">
        <v>44480.160000000011</v>
      </c>
      <c r="C4" s="78">
        <v>58000</v>
      </c>
      <c r="D4" s="78">
        <v>110000</v>
      </c>
      <c r="E4" s="78">
        <v>87000</v>
      </c>
      <c r="F4" s="78">
        <v>44000</v>
      </c>
      <c r="G4" s="22">
        <f t="shared" si="0"/>
        <v>299000</v>
      </c>
      <c r="H4" s="22">
        <f t="shared" si="1"/>
        <v>51968.51056073916</v>
      </c>
      <c r="I4" s="22">
        <f t="shared" si="3"/>
        <v>247031.48943926085</v>
      </c>
    </row>
    <row r="5" spans="1:9" ht="15.75" customHeight="1" x14ac:dyDescent="0.25">
      <c r="A5" s="7">
        <f t="shared" si="2"/>
        <v>2020</v>
      </c>
      <c r="B5" s="77">
        <v>45344.906000000003</v>
      </c>
      <c r="C5" s="78">
        <v>60000</v>
      </c>
      <c r="D5" s="78">
        <v>114000</v>
      </c>
      <c r="E5" s="78">
        <v>91000</v>
      </c>
      <c r="F5" s="78">
        <v>45000</v>
      </c>
      <c r="G5" s="22">
        <f t="shared" si="0"/>
        <v>310000</v>
      </c>
      <c r="H5" s="22">
        <f t="shared" si="1"/>
        <v>52978.838797718447</v>
      </c>
      <c r="I5" s="22">
        <f t="shared" si="3"/>
        <v>257021.16120228154</v>
      </c>
    </row>
    <row r="6" spans="1:9" ht="15.75" customHeight="1" x14ac:dyDescent="0.25">
      <c r="A6" s="7">
        <f t="shared" si="2"/>
        <v>2021</v>
      </c>
      <c r="B6" s="77">
        <v>46241.553599999992</v>
      </c>
      <c r="C6" s="78">
        <v>63000</v>
      </c>
      <c r="D6" s="78">
        <v>117000</v>
      </c>
      <c r="E6" s="78">
        <v>93000</v>
      </c>
      <c r="F6" s="78">
        <v>47000</v>
      </c>
      <c r="G6" s="22">
        <f t="shared" si="0"/>
        <v>320000</v>
      </c>
      <c r="H6" s="22">
        <f t="shared" si="1"/>
        <v>54026.439351984904</v>
      </c>
      <c r="I6" s="22">
        <f t="shared" si="3"/>
        <v>265973.56064801512</v>
      </c>
    </row>
    <row r="7" spans="1:9" ht="15.75" customHeight="1" x14ac:dyDescent="0.25">
      <c r="A7" s="7">
        <f t="shared" si="2"/>
        <v>2022</v>
      </c>
      <c r="B7" s="77">
        <v>47101.014799999997</v>
      </c>
      <c r="C7" s="78">
        <v>67000</v>
      </c>
      <c r="D7" s="78">
        <v>121000</v>
      </c>
      <c r="E7" s="78">
        <v>96000</v>
      </c>
      <c r="F7" s="78">
        <v>48000</v>
      </c>
      <c r="G7" s="22">
        <f t="shared" si="0"/>
        <v>332000</v>
      </c>
      <c r="H7" s="22">
        <f t="shared" si="1"/>
        <v>55030.593079146536</v>
      </c>
      <c r="I7" s="22">
        <f t="shared" si="3"/>
        <v>276969.40692085348</v>
      </c>
    </row>
    <row r="8" spans="1:9" ht="15.75" customHeight="1" x14ac:dyDescent="0.25">
      <c r="A8" s="7">
        <f t="shared" si="2"/>
        <v>2023</v>
      </c>
      <c r="B8" s="77">
        <v>47923.289600000004</v>
      </c>
      <c r="C8" s="78">
        <v>70000</v>
      </c>
      <c r="D8" s="78">
        <v>125000</v>
      </c>
      <c r="E8" s="78">
        <v>99000</v>
      </c>
      <c r="F8" s="78">
        <v>49000</v>
      </c>
      <c r="G8" s="22">
        <f t="shared" si="0"/>
        <v>343000</v>
      </c>
      <c r="H8" s="22">
        <f t="shared" si="1"/>
        <v>55991.29997920333</v>
      </c>
      <c r="I8" s="22">
        <f t="shared" si="3"/>
        <v>287008.70002079668</v>
      </c>
    </row>
    <row r="9" spans="1:9" ht="15.75" customHeight="1" x14ac:dyDescent="0.25">
      <c r="A9" s="7">
        <f t="shared" si="2"/>
        <v>2024</v>
      </c>
      <c r="B9" s="77">
        <v>48708.377999999997</v>
      </c>
      <c r="C9" s="78">
        <v>73000</v>
      </c>
      <c r="D9" s="78">
        <v>131000</v>
      </c>
      <c r="E9" s="78">
        <v>103000</v>
      </c>
      <c r="F9" s="78">
        <v>50000</v>
      </c>
      <c r="G9" s="22">
        <f t="shared" si="0"/>
        <v>357000</v>
      </c>
      <c r="H9" s="22">
        <f t="shared" si="1"/>
        <v>56908.560052155255</v>
      </c>
      <c r="I9" s="22">
        <f t="shared" si="3"/>
        <v>300091.43994784472</v>
      </c>
    </row>
    <row r="10" spans="1:9" ht="15.75" customHeight="1" x14ac:dyDescent="0.25">
      <c r="A10" s="7">
        <f t="shared" si="2"/>
        <v>2025</v>
      </c>
      <c r="B10" s="77">
        <v>49486.51</v>
      </c>
      <c r="C10" s="78">
        <v>76000</v>
      </c>
      <c r="D10" s="78">
        <v>136000</v>
      </c>
      <c r="E10" s="78">
        <v>107000</v>
      </c>
      <c r="F10" s="78">
        <v>53000</v>
      </c>
      <c r="G10" s="22">
        <f t="shared" si="0"/>
        <v>372000</v>
      </c>
      <c r="H10" s="22">
        <f t="shared" si="1"/>
        <v>57817.692597084264</v>
      </c>
      <c r="I10" s="22">
        <f t="shared" si="3"/>
        <v>314182.30740291573</v>
      </c>
    </row>
    <row r="11" spans="1:9" ht="15.75" customHeight="1" x14ac:dyDescent="0.25">
      <c r="A11" s="7">
        <f t="shared" si="2"/>
        <v>2026</v>
      </c>
      <c r="B11" s="77">
        <v>50181.001200000006</v>
      </c>
      <c r="C11" s="78">
        <v>78000</v>
      </c>
      <c r="D11" s="78">
        <v>139000</v>
      </c>
      <c r="E11" s="78">
        <v>110000</v>
      </c>
      <c r="F11" s="78">
        <v>56000</v>
      </c>
      <c r="G11" s="22">
        <f t="shared" si="0"/>
        <v>383000</v>
      </c>
      <c r="H11" s="22">
        <f t="shared" si="1"/>
        <v>58629.103195911703</v>
      </c>
      <c r="I11" s="22">
        <f t="shared" si="3"/>
        <v>324370.89680408832</v>
      </c>
    </row>
    <row r="12" spans="1:9" ht="15.75" customHeight="1" x14ac:dyDescent="0.25">
      <c r="A12" s="7">
        <f t="shared" si="2"/>
        <v>2027</v>
      </c>
      <c r="B12" s="77">
        <v>50866.844000000005</v>
      </c>
      <c r="C12" s="78">
        <v>81000</v>
      </c>
      <c r="D12" s="78">
        <v>143000</v>
      </c>
      <c r="E12" s="78">
        <v>113000</v>
      </c>
      <c r="F12" s="78">
        <v>59000</v>
      </c>
      <c r="G12" s="22">
        <f t="shared" si="0"/>
        <v>396000</v>
      </c>
      <c r="H12" s="22">
        <f t="shared" si="1"/>
        <v>59430.409414117908</v>
      </c>
      <c r="I12" s="22">
        <f t="shared" si="3"/>
        <v>336569.59058588208</v>
      </c>
    </row>
    <row r="13" spans="1:9" ht="15.75" customHeight="1" x14ac:dyDescent="0.25">
      <c r="A13" s="7">
        <f t="shared" si="2"/>
        <v>2028</v>
      </c>
      <c r="B13" s="77">
        <v>51513.808400000009</v>
      </c>
      <c r="C13" s="78">
        <v>83000</v>
      </c>
      <c r="D13" s="78">
        <v>148000</v>
      </c>
      <c r="E13" s="78">
        <v>116000</v>
      </c>
      <c r="F13" s="78">
        <v>63000</v>
      </c>
      <c r="G13" s="22">
        <f t="shared" si="0"/>
        <v>410000</v>
      </c>
      <c r="H13" s="22">
        <f t="shared" si="1"/>
        <v>60186.291952620981</v>
      </c>
      <c r="I13" s="22">
        <f t="shared" si="3"/>
        <v>349813.70804737904</v>
      </c>
    </row>
    <row r="14" spans="1:9" ht="15.75" customHeight="1" x14ac:dyDescent="0.25">
      <c r="A14" s="7">
        <f t="shared" si="2"/>
        <v>2029</v>
      </c>
      <c r="B14" s="77">
        <v>52121.894400000005</v>
      </c>
      <c r="C14" s="78">
        <v>86000</v>
      </c>
      <c r="D14" s="78">
        <v>153000</v>
      </c>
      <c r="E14" s="78">
        <v>120000</v>
      </c>
      <c r="F14" s="78">
        <v>67000</v>
      </c>
      <c r="G14" s="22">
        <f t="shared" si="0"/>
        <v>426000</v>
      </c>
      <c r="H14" s="22">
        <f t="shared" si="1"/>
        <v>60896.750811420883</v>
      </c>
      <c r="I14" s="22">
        <f t="shared" si="3"/>
        <v>365103.2491885791</v>
      </c>
    </row>
    <row r="15" spans="1:9" ht="15.75" customHeight="1" x14ac:dyDescent="0.25">
      <c r="A15" s="7">
        <f t="shared" si="2"/>
        <v>2030</v>
      </c>
      <c r="B15" s="77">
        <v>52691.101999999999</v>
      </c>
      <c r="C15" s="78">
        <v>88000</v>
      </c>
      <c r="D15" s="78">
        <v>157000</v>
      </c>
      <c r="E15" s="78">
        <v>124000</v>
      </c>
      <c r="F15" s="78">
        <v>70000</v>
      </c>
      <c r="G15" s="22">
        <f t="shared" si="0"/>
        <v>439000</v>
      </c>
      <c r="H15" s="22">
        <f t="shared" si="1"/>
        <v>61561.785990517652</v>
      </c>
      <c r="I15" s="22">
        <f t="shared" si="3"/>
        <v>377438.21400948236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128.51878594144685</v>
      </c>
      <c r="I17" s="22">
        <f t="shared" si="4"/>
        <v>-128.51878594144685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3.4566118499999993E-2</v>
      </c>
    </row>
    <row r="4" spans="1:8" ht="15.75" customHeight="1" x14ac:dyDescent="0.25">
      <c r="B4" s="24" t="s">
        <v>7</v>
      </c>
      <c r="C4" s="79">
        <v>0.13465889305018741</v>
      </c>
    </row>
    <row r="5" spans="1:8" ht="15.75" customHeight="1" x14ac:dyDescent="0.25">
      <c r="B5" s="24" t="s">
        <v>8</v>
      </c>
      <c r="C5" s="79">
        <v>7.4469600100541128E-2</v>
      </c>
    </row>
    <row r="6" spans="1:8" ht="15.75" customHeight="1" x14ac:dyDescent="0.25">
      <c r="B6" s="24" t="s">
        <v>10</v>
      </c>
      <c r="C6" s="79">
        <v>7.6049421345116108E-2</v>
      </c>
    </row>
    <row r="7" spans="1:8" ht="15.75" customHeight="1" x14ac:dyDescent="0.25">
      <c r="B7" s="24" t="s">
        <v>13</v>
      </c>
      <c r="C7" s="79">
        <v>0.11553183616212075</v>
      </c>
    </row>
    <row r="8" spans="1:8" ht="15.75" customHeight="1" x14ac:dyDescent="0.25">
      <c r="B8" s="24" t="s">
        <v>14</v>
      </c>
      <c r="C8" s="79">
        <v>2.7251050862992284E-3</v>
      </c>
    </row>
    <row r="9" spans="1:8" ht="15.75" customHeight="1" x14ac:dyDescent="0.25">
      <c r="B9" s="24" t="s">
        <v>27</v>
      </c>
      <c r="C9" s="79">
        <v>0.11108175345847976</v>
      </c>
    </row>
    <row r="10" spans="1:8" ht="15.75" customHeight="1" x14ac:dyDescent="0.25">
      <c r="B10" s="24" t="s">
        <v>15</v>
      </c>
      <c r="C10" s="79">
        <v>0.45091727229725564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8.6541434739061507E-2</v>
      </c>
      <c r="D14" s="79">
        <v>8.6541434739061507E-2</v>
      </c>
      <c r="E14" s="79">
        <v>5.1584689465847398E-2</v>
      </c>
      <c r="F14" s="79">
        <v>5.1584689465847398E-2</v>
      </c>
    </row>
    <row r="15" spans="1:8" ht="15.75" customHeight="1" x14ac:dyDescent="0.25">
      <c r="B15" s="24" t="s">
        <v>16</v>
      </c>
      <c r="C15" s="79">
        <v>9.9172050831692504E-2</v>
      </c>
      <c r="D15" s="79">
        <v>9.9172050831692504E-2</v>
      </c>
      <c r="E15" s="79">
        <v>4.9226972701670001E-2</v>
      </c>
      <c r="F15" s="79">
        <v>4.9226972701670001E-2</v>
      </c>
    </row>
    <row r="16" spans="1:8" ht="15.75" customHeight="1" x14ac:dyDescent="0.25">
      <c r="B16" s="24" t="s">
        <v>17</v>
      </c>
      <c r="C16" s="79">
        <v>2.6431923093404495E-2</v>
      </c>
      <c r="D16" s="79">
        <v>2.6431923093404495E-2</v>
      </c>
      <c r="E16" s="79">
        <v>1.7577663610348501E-2</v>
      </c>
      <c r="F16" s="79">
        <v>1.7577663610348501E-2</v>
      </c>
    </row>
    <row r="17" spans="1:8" ht="15.75" customHeight="1" x14ac:dyDescent="0.25">
      <c r="B17" s="24" t="s">
        <v>18</v>
      </c>
      <c r="C17" s="79">
        <v>1.9882543595886201E-2</v>
      </c>
      <c r="D17" s="79">
        <v>1.9882543595886201E-2</v>
      </c>
      <c r="E17" s="79">
        <v>5.92141370682518E-2</v>
      </c>
      <c r="F17" s="79">
        <v>5.92141370682518E-2</v>
      </c>
    </row>
    <row r="18" spans="1:8" ht="15.75" customHeight="1" x14ac:dyDescent="0.25">
      <c r="B18" s="24" t="s">
        <v>19</v>
      </c>
      <c r="C18" s="79">
        <v>0.30793273808299798</v>
      </c>
      <c r="D18" s="79">
        <v>0.30793273808299798</v>
      </c>
      <c r="E18" s="79">
        <v>0.42462294205985301</v>
      </c>
      <c r="F18" s="79">
        <v>0.42462294205985301</v>
      </c>
    </row>
    <row r="19" spans="1:8" ht="15.75" customHeight="1" x14ac:dyDescent="0.25">
      <c r="B19" s="24" t="s">
        <v>20</v>
      </c>
      <c r="C19" s="79">
        <v>9.3164994970363901E-3</v>
      </c>
      <c r="D19" s="79">
        <v>9.3164994970363901E-3</v>
      </c>
      <c r="E19" s="79">
        <v>1.1655560423268201E-2</v>
      </c>
      <c r="F19" s="79">
        <v>1.1655560423268201E-2</v>
      </c>
    </row>
    <row r="20" spans="1:8" ht="15.75" customHeight="1" x14ac:dyDescent="0.25">
      <c r="B20" s="24" t="s">
        <v>21</v>
      </c>
      <c r="C20" s="79">
        <v>0.15522149226506601</v>
      </c>
      <c r="D20" s="79">
        <v>0.15522149226506601</v>
      </c>
      <c r="E20" s="79">
        <v>7.8928475049666505E-2</v>
      </c>
      <c r="F20" s="79">
        <v>7.8928475049666505E-2</v>
      </c>
    </row>
    <row r="21" spans="1:8" ht="15.75" customHeight="1" x14ac:dyDescent="0.25">
      <c r="B21" s="24" t="s">
        <v>22</v>
      </c>
      <c r="C21" s="79">
        <v>3.0401144768973397E-2</v>
      </c>
      <c r="D21" s="79">
        <v>3.0401144768973397E-2</v>
      </c>
      <c r="E21" s="79">
        <v>0.11001769375586699</v>
      </c>
      <c r="F21" s="79">
        <v>0.11001769375586699</v>
      </c>
    </row>
    <row r="22" spans="1:8" ht="15.75" customHeight="1" x14ac:dyDescent="0.25">
      <c r="B22" s="24" t="s">
        <v>23</v>
      </c>
      <c r="C22" s="79">
        <v>0.26510017312588152</v>
      </c>
      <c r="D22" s="79">
        <v>0.26510017312588152</v>
      </c>
      <c r="E22" s="79">
        <v>0.19717186586522761</v>
      </c>
      <c r="F22" s="79">
        <v>0.19717186586522761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8.6899999999999991E-2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0.15289999999999998</v>
      </c>
    </row>
    <row r="29" spans="1:8" ht="15.75" customHeight="1" x14ac:dyDescent="0.25">
      <c r="B29" s="24" t="s">
        <v>41</v>
      </c>
      <c r="C29" s="79">
        <v>0.16600000000000001</v>
      </c>
    </row>
    <row r="30" spans="1:8" ht="15.75" customHeight="1" x14ac:dyDescent="0.25">
      <c r="B30" s="24" t="s">
        <v>42</v>
      </c>
      <c r="C30" s="79">
        <v>0.1057</v>
      </c>
    </row>
    <row r="31" spans="1:8" ht="15.75" customHeight="1" x14ac:dyDescent="0.25">
      <c r="B31" s="24" t="s">
        <v>43</v>
      </c>
      <c r="C31" s="79">
        <v>0.1085</v>
      </c>
    </row>
    <row r="32" spans="1:8" ht="15.75" customHeight="1" x14ac:dyDescent="0.25">
      <c r="B32" s="24" t="s">
        <v>44</v>
      </c>
      <c r="C32" s="79">
        <v>1.8500000000000003E-2</v>
      </c>
    </row>
    <row r="33" spans="2:3" ht="15.75" customHeight="1" x14ac:dyDescent="0.25">
      <c r="B33" s="24" t="s">
        <v>45</v>
      </c>
      <c r="C33" s="79">
        <v>8.3900000000000002E-2</v>
      </c>
    </row>
    <row r="34" spans="2:3" ht="15.75" customHeight="1" x14ac:dyDescent="0.25">
      <c r="B34" s="24" t="s">
        <v>46</v>
      </c>
      <c r="C34" s="79">
        <v>0.26910000000000001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0.70703265682909111</v>
      </c>
      <c r="D2" s="80">
        <v>0.70703265682909111</v>
      </c>
      <c r="E2" s="80">
        <v>0.63024039333403781</v>
      </c>
      <c r="F2" s="80">
        <v>0.42187228197785609</v>
      </c>
      <c r="G2" s="80">
        <v>0.38226164006417007</v>
      </c>
    </row>
    <row r="3" spans="1:15" ht="15.75" customHeight="1" x14ac:dyDescent="0.25">
      <c r="A3" s="5"/>
      <c r="B3" s="11" t="s">
        <v>118</v>
      </c>
      <c r="C3" s="80">
        <v>0.1845793219155592</v>
      </c>
      <c r="D3" s="80">
        <v>0.1845793219155592</v>
      </c>
      <c r="E3" s="80">
        <v>0.22773392364171116</v>
      </c>
      <c r="F3" s="80">
        <v>0.30379389870688006</v>
      </c>
      <c r="G3" s="80">
        <v>0.31425190042085149</v>
      </c>
    </row>
    <row r="4" spans="1:15" ht="15.75" customHeight="1" x14ac:dyDescent="0.25">
      <c r="A4" s="5"/>
      <c r="B4" s="11" t="s">
        <v>116</v>
      </c>
      <c r="C4" s="81">
        <v>6.3537805563480737E-2</v>
      </c>
      <c r="D4" s="81">
        <v>6.3537805563480737E-2</v>
      </c>
      <c r="E4" s="81">
        <v>8.2225395435092719E-2</v>
      </c>
      <c r="F4" s="81">
        <v>0.1509957261626248</v>
      </c>
      <c r="G4" s="81">
        <v>0.15847076211126959</v>
      </c>
    </row>
    <row r="5" spans="1:15" ht="15.75" customHeight="1" x14ac:dyDescent="0.25">
      <c r="A5" s="5"/>
      <c r="B5" s="11" t="s">
        <v>119</v>
      </c>
      <c r="C5" s="81">
        <v>4.4850215691868749E-2</v>
      </c>
      <c r="D5" s="81">
        <v>4.4850215691868749E-2</v>
      </c>
      <c r="E5" s="81">
        <v>5.9800287589158341E-2</v>
      </c>
      <c r="F5" s="81">
        <v>0.12333809315263908</v>
      </c>
      <c r="G5" s="81">
        <v>0.14501569740370895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0.7796809256601156</v>
      </c>
      <c r="D8" s="80">
        <v>0.7796809256601156</v>
      </c>
      <c r="E8" s="80">
        <v>0.70504721622397093</v>
      </c>
      <c r="F8" s="80">
        <v>0.72675000074999996</v>
      </c>
      <c r="G8" s="80">
        <v>0.79671013013254299</v>
      </c>
    </row>
    <row r="9" spans="1:15" ht="15.75" customHeight="1" x14ac:dyDescent="0.25">
      <c r="B9" s="7" t="s">
        <v>121</v>
      </c>
      <c r="C9" s="80">
        <v>0.18931907533988437</v>
      </c>
      <c r="D9" s="80">
        <v>0.18931907533988437</v>
      </c>
      <c r="E9" s="80">
        <v>0.26395278477602907</v>
      </c>
      <c r="F9" s="80">
        <v>0.24225000024999999</v>
      </c>
      <c r="G9" s="80">
        <v>0.17228987086745687</v>
      </c>
    </row>
    <row r="10" spans="1:15" ht="15.75" customHeight="1" x14ac:dyDescent="0.25">
      <c r="B10" s="7" t="s">
        <v>122</v>
      </c>
      <c r="C10" s="81">
        <v>1.3999998999999999E-2</v>
      </c>
      <c r="D10" s="81">
        <v>1.3999998999999999E-2</v>
      </c>
      <c r="E10" s="81">
        <v>1.3999998999999999E-2</v>
      </c>
      <c r="F10" s="81">
        <v>1.3999998999999999E-2</v>
      </c>
      <c r="G10" s="81">
        <v>1.3999998999999999E-2</v>
      </c>
    </row>
    <row r="11" spans="1:15" ht="15.75" customHeight="1" x14ac:dyDescent="0.25">
      <c r="B11" s="7" t="s">
        <v>123</v>
      </c>
      <c r="C11" s="81">
        <v>1.7000000000000001E-2</v>
      </c>
      <c r="D11" s="81">
        <v>1.7000000000000001E-2</v>
      </c>
      <c r="E11" s="81">
        <v>1.7000000000000001E-2</v>
      </c>
      <c r="F11" s="81">
        <v>1.7000000000000001E-2</v>
      </c>
      <c r="G11" s="81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0.48720162699999997</v>
      </c>
      <c r="D14" s="82">
        <v>0.481282526652</v>
      </c>
      <c r="E14" s="82">
        <v>0.481282526652</v>
      </c>
      <c r="F14" s="82">
        <v>0.54058460914799999</v>
      </c>
      <c r="G14" s="82">
        <v>0.54058460914799999</v>
      </c>
      <c r="H14" s="83">
        <v>0.52100000000000002</v>
      </c>
      <c r="I14" s="83">
        <v>0.52100000000000002</v>
      </c>
      <c r="J14" s="83">
        <v>0.52100000000000002</v>
      </c>
      <c r="K14" s="83">
        <v>0.52100000000000002</v>
      </c>
      <c r="L14" s="83">
        <v>0.27010485404899998</v>
      </c>
      <c r="M14" s="83">
        <v>0.19529969828799998</v>
      </c>
      <c r="N14" s="83">
        <v>0.27586655971849999</v>
      </c>
      <c r="O14" s="83">
        <v>0.296251668902</v>
      </c>
    </row>
    <row r="15" spans="1:15" ht="15.75" customHeight="1" x14ac:dyDescent="0.25">
      <c r="B15" s="16" t="s">
        <v>68</v>
      </c>
      <c r="C15" s="80">
        <f>iron_deficiency_anaemia*C14</f>
        <v>0.21367473599718853</v>
      </c>
      <c r="D15" s="80">
        <f t="shared" ref="D15:O15" si="0">iron_deficiency_anaemia*D14</f>
        <v>0.21107876313070267</v>
      </c>
      <c r="E15" s="80">
        <f t="shared" si="0"/>
        <v>0.21107876313070267</v>
      </c>
      <c r="F15" s="80">
        <f t="shared" si="0"/>
        <v>0.23708720833939714</v>
      </c>
      <c r="G15" s="80">
        <f t="shared" si="0"/>
        <v>0.23708720833939714</v>
      </c>
      <c r="H15" s="80">
        <f t="shared" si="0"/>
        <v>0.22849787702891894</v>
      </c>
      <c r="I15" s="80">
        <f t="shared" si="0"/>
        <v>0.22849787702891894</v>
      </c>
      <c r="J15" s="80">
        <f t="shared" si="0"/>
        <v>0.22849787702891894</v>
      </c>
      <c r="K15" s="80">
        <f t="shared" si="0"/>
        <v>0.22849787702891894</v>
      </c>
      <c r="L15" s="80">
        <f t="shared" si="0"/>
        <v>0.11846139294702973</v>
      </c>
      <c r="M15" s="80">
        <f t="shared" si="0"/>
        <v>8.5653678393851032E-2</v>
      </c>
      <c r="N15" s="80">
        <f t="shared" si="0"/>
        <v>0.12098833635114919</v>
      </c>
      <c r="O15" s="80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0.40399999999999997</v>
      </c>
      <c r="D2" s="81">
        <v>0.24600000000000002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0.436</v>
      </c>
      <c r="D3" s="81">
        <v>0.44400000000000001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0.126</v>
      </c>
      <c r="D4" s="81">
        <v>0.27800000000000002</v>
      </c>
      <c r="E4" s="81">
        <v>0.95299999999999996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3.400000000000003E-2</v>
      </c>
      <c r="D5" s="80">
        <f>1-SUM(D2:D4)</f>
        <v>3.1999999999999917E-2</v>
      </c>
      <c r="E5" s="80">
        <f>1-SUM(E2:E4)</f>
        <v>4.7000000000000042E-2</v>
      </c>
      <c r="F5" s="80">
        <f>1-SUM(F2:F4)</f>
        <v>0.27900000000000003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0.20846000000000001</v>
      </c>
      <c r="D2" s="144">
        <v>0.19843</v>
      </c>
      <c r="E2" s="144">
        <v>0.18870999999999999</v>
      </c>
      <c r="F2" s="144">
        <v>0.17925000000000002</v>
      </c>
      <c r="G2" s="144">
        <v>0.17004000000000002</v>
      </c>
      <c r="H2" s="144">
        <v>0.16109000000000001</v>
      </c>
      <c r="I2" s="144">
        <v>0.15256</v>
      </c>
      <c r="J2" s="144">
        <v>0.14443</v>
      </c>
      <c r="K2" s="144">
        <v>0.13669999999999999</v>
      </c>
      <c r="L2" s="144">
        <v>0.12933999999999998</v>
      </c>
      <c r="M2" s="144">
        <v>0.12235</v>
      </c>
      <c r="N2" s="144">
        <v>0.11570999999999999</v>
      </c>
      <c r="O2" s="144">
        <v>0.1094</v>
      </c>
      <c r="P2" s="144">
        <v>0.10340999999999999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2.8769999999999997E-2</v>
      </c>
      <c r="D4" s="144">
        <v>2.7229999999999997E-2</v>
      </c>
      <c r="E4" s="144">
        <v>2.5760000000000002E-2</v>
      </c>
      <c r="F4" s="144">
        <v>2.444E-2</v>
      </c>
      <c r="G4" s="144">
        <v>2.3269999999999999E-2</v>
      </c>
      <c r="H4" s="144">
        <v>2.23E-2</v>
      </c>
      <c r="I4" s="144">
        <v>2.138E-2</v>
      </c>
      <c r="J4" s="144">
        <v>2.0499999999999997E-2</v>
      </c>
      <c r="K4" s="144">
        <v>1.9650000000000001E-2</v>
      </c>
      <c r="L4" s="144">
        <v>1.8839999999999999E-2</v>
      </c>
      <c r="M4" s="144">
        <v>1.806E-2</v>
      </c>
      <c r="N4" s="144">
        <v>1.7310000000000002E-2</v>
      </c>
      <c r="O4" s="144">
        <v>1.66E-2</v>
      </c>
      <c r="P4" s="144">
        <v>1.593E-2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0.23192878551209969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0.22849787702891897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0.11308613104207708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0.27233333333333337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0.79833333333333334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54.063000000000002</v>
      </c>
      <c r="D13" s="143">
        <v>51.859000000000002</v>
      </c>
      <c r="E13" s="143">
        <v>49.764000000000003</v>
      </c>
      <c r="F13" s="143">
        <v>47.771000000000001</v>
      </c>
      <c r="G13" s="143">
        <v>45.911000000000001</v>
      </c>
      <c r="H13" s="143">
        <v>44.140999999999998</v>
      </c>
      <c r="I13" s="143">
        <v>42.423000000000002</v>
      </c>
      <c r="J13" s="143">
        <v>40.747</v>
      </c>
      <c r="K13" s="143">
        <v>39.143999999999998</v>
      </c>
      <c r="L13" s="143">
        <v>37.636000000000003</v>
      </c>
      <c r="M13" s="143">
        <v>36.244</v>
      </c>
      <c r="N13" s="143">
        <v>34.935000000000002</v>
      </c>
      <c r="O13" s="143">
        <v>33.718000000000004</v>
      </c>
      <c r="P13" s="143">
        <v>32.561</v>
      </c>
    </row>
    <row r="14" spans="1:16" x14ac:dyDescent="0.25">
      <c r="B14" s="16" t="s">
        <v>170</v>
      </c>
      <c r="C14" s="143">
        <f>maternal_mortality</f>
        <v>3.42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0.17699999999999999</v>
      </c>
      <c r="E2" s="92">
        <f>food_insecure</f>
        <v>0.17699999999999999</v>
      </c>
      <c r="F2" s="92">
        <f>food_insecure</f>
        <v>0.17699999999999999</v>
      </c>
      <c r="G2" s="92">
        <f>food_insecure</f>
        <v>0.17699999999999999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0.17699999999999999</v>
      </c>
      <c r="F5" s="92">
        <f>food_insecure</f>
        <v>0.17699999999999999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0.14631237983817308</v>
      </c>
      <c r="D7" s="92">
        <f>diarrhoea_1_5mo/26</f>
        <v>0.12695108304115382</v>
      </c>
      <c r="E7" s="92">
        <f>diarrhoea_6_11mo/26</f>
        <v>0.12695108304115382</v>
      </c>
      <c r="F7" s="92">
        <f>diarrhoea_12_23mo/26</f>
        <v>9.0315948937307697E-2</v>
      </c>
      <c r="G7" s="92">
        <f>diarrhoea_24_59mo/26</f>
        <v>9.0315948937307697E-2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0.17699999999999999</v>
      </c>
      <c r="F8" s="92">
        <f>food_insecure</f>
        <v>0.17699999999999999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0.54299999999999993</v>
      </c>
      <c r="E9" s="92">
        <f>IF(ISBLANK(comm_deliv), frac_children_health_facility,1)</f>
        <v>0.54299999999999993</v>
      </c>
      <c r="F9" s="92">
        <f>IF(ISBLANK(comm_deliv), frac_children_health_facility,1)</f>
        <v>0.54299999999999993</v>
      </c>
      <c r="G9" s="92">
        <f>IF(ISBLANK(comm_deliv), frac_children_health_facility,1)</f>
        <v>0.54299999999999993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0.14631237983817308</v>
      </c>
      <c r="D11" s="92">
        <f>diarrhoea_1_5mo/26</f>
        <v>0.12695108304115382</v>
      </c>
      <c r="E11" s="92">
        <f>diarrhoea_6_11mo/26</f>
        <v>0.12695108304115382</v>
      </c>
      <c r="F11" s="92">
        <f>diarrhoea_12_23mo/26</f>
        <v>9.0315948937307697E-2</v>
      </c>
      <c r="G11" s="92">
        <f>diarrhoea_24_59mo/26</f>
        <v>9.0315948937307697E-2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0.17699999999999999</v>
      </c>
      <c r="I14" s="92">
        <f>food_insecure</f>
        <v>0.17699999999999999</v>
      </c>
      <c r="J14" s="92">
        <f>food_insecure</f>
        <v>0.17699999999999999</v>
      </c>
      <c r="K14" s="92">
        <f>food_insecure</f>
        <v>0.17699999999999999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0.66900000000000004</v>
      </c>
      <c r="I17" s="92">
        <f>frac_PW_health_facility</f>
        <v>0.66900000000000004</v>
      </c>
      <c r="J17" s="92">
        <f>frac_PW_health_facility</f>
        <v>0.66900000000000004</v>
      </c>
      <c r="K17" s="92">
        <f>frac_PW_health_facility</f>
        <v>0.66900000000000004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0.97</v>
      </c>
      <c r="I18" s="92">
        <f>frac_malaria_risk</f>
        <v>0.97</v>
      </c>
      <c r="J18" s="92">
        <f>frac_malaria_risk</f>
        <v>0.97</v>
      </c>
      <c r="K18" s="92">
        <f>frac_malaria_risk</f>
        <v>0.97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0.79500000000000004</v>
      </c>
      <c r="M23" s="92">
        <f>famplan_unmet_need</f>
        <v>0.79500000000000004</v>
      </c>
      <c r="N23" s="92">
        <f>famplan_unmet_need</f>
        <v>0.79500000000000004</v>
      </c>
      <c r="O23" s="92">
        <f>famplan_unmet_need</f>
        <v>0.79500000000000004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0.35529507226256396</v>
      </c>
      <c r="M24" s="92">
        <f>(1-food_insecure)*(0.49)+food_insecure*(0.7)</f>
        <v>0.52716999999999992</v>
      </c>
      <c r="N24" s="92">
        <f>(1-food_insecure)*(0.49)+food_insecure*(0.7)</f>
        <v>0.52716999999999992</v>
      </c>
      <c r="O24" s="92">
        <f>(1-food_insecure)*(0.49)+food_insecure*(0.7)</f>
        <v>0.52716999999999992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0.15226931668395599</v>
      </c>
      <c r="M25" s="92">
        <f>(1-food_insecure)*(0.21)+food_insecure*(0.3)</f>
        <v>0.22592999999999996</v>
      </c>
      <c r="N25" s="92">
        <f>(1-food_insecure)*(0.21)+food_insecure*(0.3)</f>
        <v>0.22592999999999996</v>
      </c>
      <c r="O25" s="92">
        <f>(1-food_insecure)*(0.21)+food_insecure*(0.3)</f>
        <v>0.22592999999999996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0.16640240025347999</v>
      </c>
      <c r="M26" s="92">
        <f>(1-food_insecure)*(0.3)</f>
        <v>0.24689999999999998</v>
      </c>
      <c r="N26" s="92">
        <f>(1-food_insecure)*(0.3)</f>
        <v>0.24689999999999998</v>
      </c>
      <c r="O26" s="92">
        <f>(1-food_insecure)*(0.3)</f>
        <v>0.24689999999999998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0.97</v>
      </c>
      <c r="D33" s="92">
        <f t="shared" si="3"/>
        <v>0.97</v>
      </c>
      <c r="E33" s="92">
        <f t="shared" si="3"/>
        <v>0.97</v>
      </c>
      <c r="F33" s="92">
        <f t="shared" si="3"/>
        <v>0.97</v>
      </c>
      <c r="G33" s="92">
        <f t="shared" si="3"/>
        <v>0.97</v>
      </c>
      <c r="H33" s="92">
        <f t="shared" si="3"/>
        <v>0.97</v>
      </c>
      <c r="I33" s="92">
        <f t="shared" si="3"/>
        <v>0.97</v>
      </c>
      <c r="J33" s="92">
        <f t="shared" si="3"/>
        <v>0.97</v>
      </c>
      <c r="K33" s="92">
        <f t="shared" si="3"/>
        <v>0.97</v>
      </c>
      <c r="L33" s="92">
        <f t="shared" si="3"/>
        <v>0.97</v>
      </c>
      <c r="M33" s="92">
        <f t="shared" si="3"/>
        <v>0.97</v>
      </c>
      <c r="N33" s="92">
        <f t="shared" si="3"/>
        <v>0.97</v>
      </c>
      <c r="O33" s="92">
        <f t="shared" si="3"/>
        <v>0.97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2020-03-24T06:49:04Z</dcterms:modified>
</cp:coreProperties>
</file>