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2DA69230-3C4B-4683-8121-B06D6C9CFF25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G19" i="2"/>
  <c r="H19" i="2"/>
  <c r="I19" i="2"/>
  <c r="G20" i="2"/>
  <c r="H20" i="2"/>
  <c r="G21" i="2"/>
  <c r="H21" i="2"/>
  <c r="I21" i="2"/>
  <c r="G22" i="2"/>
  <c r="H22" i="2"/>
  <c r="I22" i="2" s="1"/>
  <c r="G23" i="2"/>
  <c r="H23" i="2"/>
  <c r="I23" i="2" s="1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G33" i="2"/>
  <c r="H33" i="2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H6" i="2"/>
  <c r="H7" i="2"/>
  <c r="H8" i="2"/>
  <c r="H9" i="2"/>
  <c r="H10" i="2"/>
  <c r="H11" i="2"/>
  <c r="H12" i="2"/>
  <c r="I12" i="2" s="1"/>
  <c r="H13" i="2"/>
  <c r="H14" i="2"/>
  <c r="H15" i="2"/>
  <c r="C20" i="1"/>
  <c r="G3" i="2"/>
  <c r="G5" i="2"/>
  <c r="G6" i="2"/>
  <c r="G7" i="2"/>
  <c r="G8" i="2"/>
  <c r="G9" i="2"/>
  <c r="G10" i="2"/>
  <c r="G11" i="2"/>
  <c r="G12" i="2"/>
  <c r="G13" i="2"/>
  <c r="I13" i="2" s="1"/>
  <c r="G14" i="2"/>
  <c r="G15" i="2"/>
  <c r="G2" i="2"/>
  <c r="I24" i="2"/>
  <c r="I18" i="2"/>
  <c r="I32" i="2"/>
  <c r="I20" i="2"/>
  <c r="I33" i="2"/>
  <c r="I36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6" i="51" l="1"/>
  <c r="I15" i="2"/>
  <c r="I14" i="2"/>
  <c r="I11" i="2"/>
  <c r="I10" i="2"/>
  <c r="I9" i="2"/>
  <c r="I8" i="2"/>
  <c r="I7" i="2"/>
  <c r="I6" i="2"/>
  <c r="I5" i="2"/>
  <c r="I4" i="2"/>
  <c r="I3" i="2"/>
  <c r="I2" i="2"/>
  <c r="C8" i="51"/>
  <c r="C7" i="5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5FCC787A-DD4C-46B6-BE1D-97437E61164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71738E7D-5B3F-41B9-9E07-4182FE3A4000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87386482-B2A7-48A9-B3CE-B70BE9DEB25A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CE1A6F70-FBB6-423C-A109-7010AF1A47DE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3FB35E8C-F631-4157-B534-D6A8AEFF45CB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D644886C-8028-43A6-8908-9DDFDEBC6257}">
      <text>
        <r>
          <rPr>
            <sz val="9"/>
            <color indexed="81"/>
            <rFont val="Tahoma"/>
            <charset val="1"/>
          </rPr>
          <t>Source: Old WHO Global Health Observatory data [Filler data]</t>
        </r>
      </text>
    </comment>
    <comment ref="C13" authorId="0" shapeId="0" xr:uid="{EA4F14B3-6301-4F98-8335-5227ECAD031C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D50F95E5-34D3-4708-8874-4E1598351E02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F9D00834-A487-4BE2-A401-31A9C7FEE913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489643D5-4D8C-47C2-9827-45D09EE57E02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A31A1D97-53EC-4864-AD9C-9C76474A4E7F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3B254CE3-F89F-45AA-8483-A167133E408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015DF9B7-DC3D-4DC9-BFE8-F020CDB10EB5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A10A540D-B8F4-48B7-8499-BA3091A4668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5FD508C0-7175-4718-A60C-52C0AF077B86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C0DCAF16-721A-46A6-B2C6-364CEE772B6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843B3CF5-5B9A-460A-9473-25F1C1F211B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F9E54B91-8265-42A7-8EFC-97AADDD00AA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0C85DF0A-6B4C-4EAE-9239-AE25801E79C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4F1B2E84-B648-4811-A083-00B6D2DDB9B3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DCD18B42-1EE9-42E2-A01A-BE4D2E0454C9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E38EB9A1-83D4-4DF4-9EE0-59B96ABD8CE9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8FD9A18A-27BF-4E88-ACEC-AF166E83E071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C1274E7B-6003-469A-9FC3-4C277DB8FE3E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BD2211E8-72B8-4440-A048-EE12AA889004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03ADB0D4-0A2D-49E1-AAE7-EA4B12E32C85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B7650E63-7CB2-4D64-8D8B-C407120BA2A3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F78959AA-D776-4270-84C4-D10F444955A2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23A33CE6-CD18-4519-8639-8621FFC41E5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F024ED41-7648-40B2-829C-AC6CAA0CB52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DF900C6D-C068-45C0-B026-A60AF725CDF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92405697-F524-4AC4-81EE-CE5659F76D3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7007FA2D-FF53-4B51-8133-2B20874BDFB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5C3CE692-1215-4D44-8E98-341B021EE2DD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51ACDF6A-0B93-4ECC-843F-49C78189C199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A30D6437-9817-42A5-9D27-9572C9AB61C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643F4544-F5D3-44CC-B043-0342AC95F06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8303DAF7-4D23-429B-9022-36F06ED7560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FAD0F626-F7CA-4F17-966B-8B8EA81B7B1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F0402AA7-8452-4B78-90F4-D4F012FF5FE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F7B355C2-E46A-4293-8A48-08205009101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79395A18-ADD4-4F4E-818A-AC460918612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C6CF1C55-13A5-462E-8FEC-D20977C0F5E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13FE985B-73B9-43FF-BDB5-FB3B2E85504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8A5FAA21-832E-4FC2-81E5-158EEF21E0D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4BCEDC7C-3562-481B-AA0E-686B81E5D7E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783FDC4D-34FF-482A-944B-5E20D1152E3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135E8CAF-2861-454B-80A6-8CD10CADA22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B7C1E9FA-D12E-45F3-83CA-7C9C4AB1CA5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F8EF6865-B0FC-4F36-8CA6-AF18FF44544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B84DE2B9-C22F-48D2-BCD4-5A58F808DE2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18FA1846-63DF-4829-A160-84FB9E5E354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53CC681E-D466-4A2E-A98D-DEBD279C64F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D3AECB53-C65A-4964-A951-1A5EB755095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957BF1DD-C3F6-44B4-B4C0-72ADD9C287D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174F3CE2-F8D9-4E23-95C0-129BC1DA0F3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79A8C8EF-AE78-43D1-B817-41EB21DA689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D9565D59-86F1-4037-8226-F240649598F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87E02CB0-B683-44CB-B8D6-C619754362E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FD0C23DC-A284-46BA-8BF3-A9BFB8E76B0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EFA7633B-764B-48FF-8D49-43EEC6122D7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65002867-E269-4AFB-9435-9CFF0E8629D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A42B6346-8F64-4DBA-8711-07B999641C7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D37B93B8-E8BB-4807-8AB8-DFB2FACF89C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905B8FFA-95E5-4D16-8BDD-B6D350FB453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3AE1C8B7-5994-4937-8254-64F3952ACAD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3F20551D-D479-4374-963A-5F79D61CE49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7FACFD63-6F54-4099-9D5A-DB3D849816C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8A57BD4D-CE86-428C-AD1A-4202DE31FC3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46784FCF-24F6-4940-8FD5-3F7D0596D85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3D8FB964-A6E6-4799-ABB8-718A54E1F33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BFD30625-F5BA-4B6C-93DE-8CE8635F909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0DBB2F70-5D52-4EBD-B275-050FABD7AA7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98F8551A-3717-4A8C-B813-0488839CF7B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2037B703-5954-4B64-AE36-8FA31496BBA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B1F9BA45-CDD8-4E93-B624-2D3359AEE58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4E85F59A-667E-4C49-B34F-741AFA1ACBC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84A85458-35FA-4960-A426-DA5AE5F2AA8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2F6BDDF6-83BA-46A4-9756-52CBDE32B00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712F1EFC-827D-4411-A32E-F769AE56F85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FBB09F33-3F94-45A5-A3A5-2E30B854395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EA855850-2DE7-4B4A-9EE8-320595026D4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695B11E9-E3E3-4E34-B759-3B56B97F7EA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92C0934F-C797-498D-B047-4E7482ED8CD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222865AB-9957-4CF7-A383-B4DD5E61435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8AE26350-0488-4939-A8F7-A2F32EBF728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6DF75068-A3BD-4748-9229-5057148C126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760F9856-B2EC-4BF9-BEAD-E3C126D719C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FA1701BA-3221-4D43-8C95-2140D64258F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7EDAB977-A31F-40A9-9A9E-040CDA8AEA2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7F2FC10D-F03F-4C6C-B46C-BCC58E2A47E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2898311B-F953-4B24-888B-30A52D3E833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3E953E84-246D-402D-B002-802780F19F1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1D8005FD-376E-4C7F-AD0D-AF635AF436C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50D4D202-62B2-4628-AF0D-FA15023726F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1EC4EA2D-6DB5-4F1E-8CD6-D430F599C27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D4251A6E-774F-4A09-9932-E21C7A67B9E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414696F2-59C7-4793-A113-33FC484067B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47249E75-5BE3-4FAF-978D-5FE253420CE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F9E23614-8243-4683-A2D9-2E692250B60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F0265BF3-924F-4DA6-B5DE-D5A4C72FBA1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E7F3C923-89D3-40F4-B495-3E3485485D5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FD593246-0BE4-4134-9B8F-FAA89800B52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6BAA74F5-DC66-4228-AF84-1503398EC26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F861D4CB-DDB4-45C1-BC08-6951C6EE6EE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F0932478-B638-4B59-B434-476DA635BCD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72D9FC42-896E-46FC-AD05-C20CFEDB20C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EDDDEB59-2371-4ED0-BFC0-A22604FC66F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25ACD7C5-CD47-441D-9059-93E7CE1F40A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8866927E-F7F9-4693-85BA-4FD12868F5F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AB492478-BE28-4BE0-B7FF-21992489AF2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CE787F20-9132-44D8-942E-3B63D34221F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31E20987-6E61-491A-AF86-DCB12E75947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508C2EA1-CD61-4CA3-9B1F-3983EDEE1B6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71A58560-01CE-47F1-AC3F-0A461C320D1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1A3D9955-37A5-4C22-ABD5-EAD39947DF9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8B5EF513-9991-422A-9653-856C4F8DFA3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20DFB6B0-BC6D-4E86-98B8-E01705BBE88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E601EF03-4F92-48C0-9BBE-121A6900B9B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C8F1C8D6-DD9D-4860-AE45-1B685E3CBD1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F001B736-FF28-4C3F-AA7C-4D5854020D0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37EFB01F-8521-4487-8425-C496F7FE2C4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5AF5C701-7B34-4F06-8D99-A329C236AAA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941D4A3F-8FD7-46B2-A7B9-FD2A4441298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8B812049-E8A6-4A3E-83DB-021B1391BD7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0B51A6B0-7D81-4F9E-8C60-29258453BDB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3E907348-E9ED-481A-AEAC-72BA8F1B496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E5B83595-5E43-437B-86C2-41FFFE3DC6D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CD0BE42B-D637-4B80-A22C-2DAC5FF8CCF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4A7C0382-4C7D-4E60-8398-2BD48C9EF29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B04082F1-10BC-40F3-9B8E-EE2F485C4A1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3D85034F-1C73-442E-B863-EF7AB38511C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AA657D1B-7070-41F6-9EB2-C992C8BB017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1E4B658C-FA38-4783-9792-D454BA991D8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53A9E7F3-4F72-40B4-A1FE-5A65E3EB58F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9501AE15-5EA2-488F-9A2C-F36D0C8B630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C6124985-B062-43DC-81D9-AB49DE5A5A4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A1571B81-EF29-424E-A9B4-5C801E7E85D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A45DAF07-D14E-42F4-9AA6-46214B59D43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AB7AFA98-4C07-4CA4-86E0-44DFED8ECF1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3FF64489-A9A9-44A9-AEBE-74CC31718F4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9FEBA429-5E2F-4756-A79B-D48B5A3EEAA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E18B18A1-7EC9-4ACF-9D7B-56BF0395D94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FDF7BD28-58CB-4412-B445-96994F4BC70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D422F33F-1A80-4541-ADB3-8AF384464B2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F906FE5E-CB8A-497C-8289-FC190A5C0BC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DA7EFE7C-4F85-43FF-9E83-26632DCCEC8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6D31DC3F-EADA-489D-A4FB-1267282C2A0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A11C6EE0-7A34-40ED-A72C-076DB0E0A25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E88BCA1B-EA42-4FAB-B193-9EBC6FC58E09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EAEE412F-FED3-4C26-B16F-1213076EE037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122FF492-FB34-47D8-9058-9D2E3FB2FA59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F4031144-5216-4339-9BDB-3F93BFA9F29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7820ADDE-11FE-414D-A6C2-1091E915C85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31199413-63E8-4E68-BF43-0CE1F6293BFD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DA0B053D-5619-4C4E-86D3-85E9E8BB6E7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B50562FC-A29C-4942-B24C-643D60D2951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28B3BDEA-AD97-4CC7-8051-A97D8C61EEC7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D8E96F6C-4061-4824-8FDB-277C2E7A683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7DC0F502-2452-467F-81C8-D072F325303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87F39632-5616-4F10-873B-B06187014FA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C17A0DD3-E7A1-4E2C-982D-941A60FEAC7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7AC96264-DD51-4758-AEA8-F60570AEB8E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59B3B3CB-9B8F-4E5C-AB97-0E3638989FD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1912189C-5FC6-4E5B-88C9-EFC14AEDD7E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9E5CCAA4-F41A-4B91-9356-F0AE84701AF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021134EC-EE89-49CC-AECD-F3052ABE04F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B5115E83-36CB-4244-83A1-F461CE21144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8AA1D622-FC5B-43EB-AF0C-248B0682B17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09D06344-9FEF-490C-B739-C2B3D3254FC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470F7642-F3E4-482B-BDD1-7D46E216EB9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45044686-79A7-4C1B-9CA5-4A624ACEB37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AFD34CF2-B1ED-4324-8E7A-62AD8C9B7B6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EFBCEB5D-B4DD-4B3B-8769-EE438B7350B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F3A9A692-6A1A-4471-BB08-B2B92EDB32F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ABBF9F60-B786-4326-AA4D-CC00B515954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AFBCB4B7-38BD-4D4B-AC49-2CFF57659B9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A8642308-D56F-42BF-BAAD-5DB55C30606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B2F088F0-0157-4053-A9AD-4D0E5A87C36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FF3A7575-3FD7-4FD6-85EA-C8E4A3E6214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14D48B27-5A94-42D9-8279-50F9DF3502A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200604F1-2655-4D34-9DE9-99BD681DA52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5E89C91D-26AA-4889-B1A3-953119D5981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B56398E0-779F-45AC-8A64-867CB740774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5B47074B-455C-4ABC-9593-ED588F765AB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8E259DF4-1DCC-4883-B258-ED07D3867BB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A6A83293-2369-450D-A99A-35B9675EE10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110FE767-4AF6-4763-AF14-877765E141B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A3EC5E9B-11BE-47E5-8DFE-43D131759C4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80227A6F-D192-454D-9548-7E2D43CC395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34866C76-0FEB-433B-9569-E4A16196638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AB16C5E4-30F3-46DB-B03C-FA9ED0CDF72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FD42B03A-234F-4357-AE80-64A861270FC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63DC526C-4FF7-4D58-894C-77DBDC4F17E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3A74CF69-2EA4-4850-8998-A50520B9217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621CB779-2EB2-45FC-B754-87A2BFC7040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A4BFA4F5-E0B2-4C5F-9AC8-868E77376E1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59896CEB-D402-4492-BC70-BD2407A77D3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F253AE63-90AF-4D46-ADB7-9799F2B7A90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48E8C6D8-5A02-4B56-96C3-D625403C824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045115E8-67E4-465A-9F2D-5FE2E56EA95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692C1DCD-2601-42B7-A7E9-AE53CC519C6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2D4507F5-868A-46F4-B028-DACE2F0F221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A1602C8A-E9E5-4C34-8621-85E93AC58DA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B46EE18F-9436-4950-BFA7-0CB0312B5BB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E7B3A2E0-B3EA-4066-B2F1-28DEBC0F401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906C29C8-29FE-4F3F-A562-F4290D36C64D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165285E0-C2EF-45A9-BC1C-07FB49D3277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E578107E-EF90-485D-AC4B-E668BBE7D9C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F3042D49-80FD-4973-BD44-73891E3CCB6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39C7C6D1-E06C-42D0-A21E-5EAF0E41700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C7745EAD-2987-460C-81D0-C8DF07E2E21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AE0DF006-0B31-4E14-ACD4-B0CCEBEC1FC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6FB862B6-947E-444E-88AD-7CA228C2A885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1528EEA7-0203-474F-9F50-218104B411AE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6FD6D842-B1EB-4D05-8710-BB9A3905D17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8992E789-376B-4EC1-B898-47BC9190B6D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DC504BF5-7ACE-4E6A-A41A-189C0601C99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110966AC-6F24-4A0E-B7EC-8E2106C5042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A6523D6E-19C2-4E45-997B-F59918E3840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2E6D7368-8CA1-440D-A342-CC5C234687C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67499676-643A-4A39-BDF7-687198F446D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A39DC185-593B-4297-BDF9-6505FE9163E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95F08D66-2EB1-415C-8DC6-1C52ADA8F72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4262DB97-C960-4BA5-842A-F954BF45B61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015089BE-92E9-483A-8473-C4CDA958A7A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FE95E22C-A085-49C9-B7D1-CE45EE8E283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147EE879-C512-44B2-A88A-485EAFA842A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72F9DE5A-76A7-4F84-A170-A0A8A3D66D6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4031785D-81B9-4DB8-A42C-04323530C8F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9AD501BF-050C-4F70-979B-65699D716B4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6C010E20-3857-48E7-9034-CB8A47022E6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D14523FE-081E-48A2-9BE1-9109853F93B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40FDC442-F5D1-4092-9C5C-BE9CC21D6FD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FC280169-F9AA-4EC9-A074-AB18DA75345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EFACC598-5701-4B92-A9ED-4186EEAD05A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F93A88AC-83BB-4034-8E9C-AE4955FCE87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DA6E9E55-A3E0-45BF-8F2F-C5724153DF2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E334CA4C-FB8F-4899-955D-7E5EECC17B0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009D4171-7831-4CCD-99D3-147F9D26E8C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C2A1796F-54A8-441B-8638-B45A94404E2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DD71390F-BDF7-4FBE-9643-921D882479E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779FFCB7-94D1-4725-A7C4-27048F24A44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CA06A734-8E62-40C1-B801-AAB487FC10D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230237CC-DCF5-4D43-B598-3B1D4177D2B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1E205CFF-0D2B-49AD-B1CB-1BBDE7609EC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215DA976-3377-422D-84CC-989B2851A7B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8A2EEC0F-ACB3-41B5-A15E-2521D3CD227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97AD36A9-FECA-4680-A5A6-78567A66911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CFA24558-1E32-408B-AB1D-1BDF2508E85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FC34ACE6-4A3A-4262-AE54-359DB40CF19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065119E0-CEB9-40E2-BFBD-82E93EEA00D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B2A2C8E0-B04B-4E7A-A91C-292B7C6531B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9E05731F-B49F-4128-B462-56FF91F062B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FA0E332F-A5D8-4FA1-832F-609D5A6AFDC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F38A8F98-AE45-499D-9BEC-66C8788A079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EEE8798E-0E37-4B79-AA7D-93276FF65AB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E61B8F5F-6E61-40E4-9105-066C3971DBE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5C9A79CB-C642-41D8-BDB5-520653E98B3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6B2F2046-6349-490B-BB4B-50499AB3493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05669134-4A19-432D-98CE-3ED3C5341D2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E57E0F58-42F1-4FE1-A894-DCAB2BEE103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DAA8A61F-A977-4EDC-B140-920EFB76FBF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58EE5CAF-33FF-4CDF-8161-A55D9952F57E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343E191E-FC21-42E3-A973-8207CA5364EE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03478198-3503-42BE-979B-81C5AB8B51AB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396C9AB9-5343-4573-9B49-D36E4E31FAD2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AC502608-1207-42D6-8CB2-0B1CFE073B4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6EE37E26-4C15-4532-941F-B157B580062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6A71F2F6-AE19-432E-BEA9-8CA7A77FBA8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CDB3C695-3F45-4A1E-B1AF-6EFF62BE3ED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CA243CF6-6E26-426D-A84D-384816BF4ED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9BC33C81-C8D2-4324-A46C-69ED7A7440E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5F3CCA98-BB42-4B44-8169-7EB112BE571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08B154F8-4087-4642-84CF-909CF3FC5F6F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ABD8BF44-0C03-4FCA-97E7-51E731C08962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6B2E4EE2-AD2B-414C-9FF5-3F0DAF9220F0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073091B7-C944-4E8B-833A-887B4663A838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BF508B1F-DE7C-4C4A-BFA0-0A5B320AC5F3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0B19D04F-D37A-4820-822A-B4E199F2AA7E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E5CED4D3-88BA-4E14-BE95-BE82BF161CF3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3B60EF96-10BE-4DF8-ACA4-9D7D37DB61FE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3CF68D8C-BDC2-4E7D-BDC3-7CDF2934F77D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B5890E5C-5D31-42B5-ABEC-04033D2E3B79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943CB2E4-3A56-4268-BE23-C279C77CAF09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88A23A93-F1D9-4408-9B9E-0BBAACA05DB7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172AEC18-3BAC-4FA8-93BF-19F1AABB42A1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7836BA73-E32E-4220-8D57-9ACB87CE48BC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493C493B-1B59-4043-AA55-CE28A5B992D1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FB5B89DD-3CD3-4784-8F10-047584CC74D5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4AB57102-39F3-460B-941E-F1651BF29AF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1BE05949-AC84-4058-97BA-8EF69279A2A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448394E4-429D-479B-8DBA-36264B3CC8E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A2F812A0-6563-4C73-B5BD-F19D79E7EF5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3C3A5E3C-595A-4BAD-9643-E79E2FFA5099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105B6E51-EDE2-4B81-9078-EFE23DEA14E8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73050261-030D-43A0-976D-381DF730B4BD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ED585720-7D6F-4EC0-89AA-0A0A870A5C48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CF9B83BB-EB63-4831-AE8C-3CED0729C991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AAB3B031-82F7-4891-A3BA-8A9B180A9503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716D0B4D-D3AE-402E-AAE2-CF3486C5EB51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AEBB3B3F-810D-4008-93C9-6AE587E915D7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DDED1BAD-3623-49CD-86F2-E88D9EB32B6D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1A8F0DB1-F500-4614-A9AE-EA271A526D68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D04C7143-52AA-4A9C-B9C5-164417B4AB7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C6DAD087-1C0A-4C02-ACDB-1810C802BBC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B1CDF096-9D67-4CB8-8312-8831367E0F5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8" authorId="0" shapeId="0" xr:uid="{172817FA-8D1C-43D6-A8C6-E3D60E94235D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C7D1F935-CCE6-4EDC-A48B-7434B8451103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491D5172-03A2-4988-8033-719552D6B7B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4E7C5730-B271-464B-B92B-E62A18515E2A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4D121288-47E0-4F9F-8C68-78357AB37C0A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543CE86C-13A9-492B-8043-AD0DB4B15D5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E6A60036-D576-446A-A021-CF395D406565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CAB21522-7CCD-465A-B73B-B5F456B66018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D76EB548-4618-469B-AA66-47C50F73A678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FD44F555-67BA-4627-9E27-F5187ECC3690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7FB364B6-206E-4C54-8F4F-5878C38A5B20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14023E2E-C256-428E-BCD9-95611AEE99AA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F97394F5-4AD4-4CEC-95A6-457FC776543E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6FF08F92-2B05-4218-9135-395837CE3E44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F15F33F8-C1CA-4821-B767-8C917EEFC388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23CED593-E8A3-46E0-8E78-6C46317B97E3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<sst xmlns="http://schemas.openxmlformats.org/spreadsheetml/2006/main" count="1102" uniqueCount="271">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</sst>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181136</v>
      </c>
    </row>
    <row r="8" spans="1:3" ht="15" customHeight="1" x14ac:dyDescent="0.25">
      <c r="B8" s="7" t="s">
        <v>106</v>
      </c>
      <c r="C8" s="70">
        <v>0.58899999999999997</v>
      </c>
    </row>
    <row r="9" spans="1:3" ht="15" customHeight="1" x14ac:dyDescent="0.25">
      <c r="B9" s="9" t="s">
        <v>107</v>
      </c>
      <c r="C9" s="71">
        <v>0.69</v>
      </c>
    </row>
    <row r="10" spans="1:3" ht="15" customHeight="1" x14ac:dyDescent="0.25">
      <c r="B10" s="9" t="s">
        <v>105</v>
      </c>
      <c r="C10" s="71">
        <v>0.41391979217529296</v>
      </c>
    </row>
    <row r="11" spans="1:3" ht="15" customHeight="1" x14ac:dyDescent="0.25">
      <c r="B11" s="7" t="s">
        <v>108</v>
      </c>
      <c r="C11" s="70">
        <v>0.7609999999999999</v>
      </c>
    </row>
    <row r="12" spans="1:3" ht="15" customHeight="1" x14ac:dyDescent="0.25">
      <c r="B12" s="7" t="s">
        <v>109</v>
      </c>
      <c r="C12" s="70">
        <v>0.59599999999999997</v>
      </c>
    </row>
    <row r="13" spans="1:3" ht="15" customHeight="1" x14ac:dyDescent="0.25">
      <c r="B13" s="7" t="s">
        <v>110</v>
      </c>
      <c r="C13" s="70">
        <v>0.19399999999999998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0.12809999999999999</v>
      </c>
    </row>
    <row r="24" spans="1:3" ht="15" customHeight="1" x14ac:dyDescent="0.25">
      <c r="B24" s="20" t="s">
        <v>102</v>
      </c>
      <c r="C24" s="71">
        <v>0.52129999999999999</v>
      </c>
    </row>
    <row r="25" spans="1:3" ht="15" customHeight="1" x14ac:dyDescent="0.25">
      <c r="B25" s="20" t="s">
        <v>103</v>
      </c>
      <c r="C25" s="71">
        <v>0.2964</v>
      </c>
    </row>
    <row r="26" spans="1:3" ht="15" customHeight="1" x14ac:dyDescent="0.25">
      <c r="B26" s="20" t="s">
        <v>104</v>
      </c>
      <c r="C26" s="71">
        <v>5.4199999999999998E-2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0.317</v>
      </c>
    </row>
    <row r="30" spans="1:3" ht="14.25" customHeight="1" x14ac:dyDescent="0.25">
      <c r="B30" s="30" t="s">
        <v>76</v>
      </c>
      <c r="C30" s="73">
        <v>3.3000000000000002E-2</v>
      </c>
    </row>
    <row r="31" spans="1:3" ht="14.25" customHeight="1" x14ac:dyDescent="0.25">
      <c r="B31" s="30" t="s">
        <v>77</v>
      </c>
      <c r="C31" s="73">
        <v>9.5000000000000001E-2</v>
      </c>
    </row>
    <row r="32" spans="1:3" ht="14.25" customHeight="1" x14ac:dyDescent="0.25">
      <c r="B32" s="30" t="s">
        <v>78</v>
      </c>
      <c r="C32" s="73">
        <v>0.55500000000000005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17.399999999999999</v>
      </c>
    </row>
    <row r="38" spans="1:5" ht="15" customHeight="1" x14ac:dyDescent="0.25">
      <c r="B38" s="16" t="s">
        <v>91</v>
      </c>
      <c r="C38" s="75">
        <v>40.799999999999997</v>
      </c>
      <c r="D38" s="17"/>
      <c r="E38" s="18"/>
    </row>
    <row r="39" spans="1:5" ht="15" customHeight="1" x14ac:dyDescent="0.25">
      <c r="B39" s="16" t="s">
        <v>90</v>
      </c>
      <c r="C39" s="75">
        <v>53.9</v>
      </c>
      <c r="D39" s="17"/>
      <c r="E39" s="17"/>
    </row>
    <row r="40" spans="1:5" ht="15" customHeight="1" x14ac:dyDescent="0.25">
      <c r="B40" s="16" t="s">
        <v>171</v>
      </c>
      <c r="C40" s="75">
        <v>3.89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12.3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2.2099999999999998E-2</v>
      </c>
      <c r="D45" s="17"/>
    </row>
    <row r="46" spans="1:5" ht="15.75" customHeight="1" x14ac:dyDescent="0.25">
      <c r="B46" s="16" t="s">
        <v>11</v>
      </c>
      <c r="C46" s="71">
        <v>0.1164</v>
      </c>
      <c r="D46" s="17"/>
    </row>
    <row r="47" spans="1:5" ht="15.75" customHeight="1" x14ac:dyDescent="0.25">
      <c r="B47" s="16" t="s">
        <v>12</v>
      </c>
      <c r="C47" s="71">
        <v>0.1696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0.69189999999999996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3.0449887387924996</v>
      </c>
      <c r="D51" s="17"/>
    </row>
    <row r="52" spans="1:4" ht="15" customHeight="1" x14ac:dyDescent="0.25">
      <c r="B52" s="16" t="s">
        <v>125</v>
      </c>
      <c r="C52" s="76">
        <v>3.1795228870500001</v>
      </c>
    </row>
    <row r="53" spans="1:4" ht="15.75" customHeight="1" x14ac:dyDescent="0.25">
      <c r="B53" s="16" t="s">
        <v>126</v>
      </c>
      <c r="C53" s="76">
        <v>3.1795228870500001</v>
      </c>
    </row>
    <row r="54" spans="1:4" ht="15.75" customHeight="1" x14ac:dyDescent="0.25">
      <c r="B54" s="16" t="s">
        <v>127</v>
      </c>
      <c r="C54" s="76">
        <v>1.97057748858</v>
      </c>
    </row>
    <row r="55" spans="1:4" ht="15.75" customHeight="1" x14ac:dyDescent="0.25">
      <c r="B55" s="16" t="s">
        <v>128</v>
      </c>
      <c r="C55" s="76">
        <v>1.97057748858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0.46239729872511037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49.266516263145533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39.683720380903551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277.01994750756228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0.71839098168186444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1.2831860953854453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1.2831860953854453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1.2831860953854453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1.2831860953854453</v>
      </c>
      <c r="E13" s="86" t="s">
        <v>202</v>
      </c>
    </row>
    <row r="14" spans="1:5" ht="15.75" customHeight="1" x14ac:dyDescent="0.25">
      <c r="A14" s="11" t="s">
        <v>187</v>
      </c>
      <c r="B14" s="85">
        <v>0.33600000000000002</v>
      </c>
      <c r="C14" s="85">
        <v>0.95</v>
      </c>
      <c r="D14" s="86">
        <v>12.816019824699461</v>
      </c>
      <c r="E14" s="86" t="s">
        <v>202</v>
      </c>
    </row>
    <row r="15" spans="1:5" ht="15.75" customHeight="1" x14ac:dyDescent="0.25">
      <c r="A15" s="11" t="s">
        <v>209</v>
      </c>
      <c r="B15" s="85">
        <v>0.33600000000000002</v>
      </c>
      <c r="C15" s="85">
        <v>0.95</v>
      </c>
      <c r="D15" s="86">
        <v>12.816019824699461</v>
      </c>
      <c r="E15" s="86" t="s">
        <v>202</v>
      </c>
    </row>
    <row r="16" spans="1:5" ht="15.75" customHeight="1" x14ac:dyDescent="0.25">
      <c r="A16" s="52" t="s">
        <v>57</v>
      </c>
      <c r="B16" s="85">
        <v>1E-3</v>
      </c>
      <c r="C16" s="85">
        <v>0.95</v>
      </c>
      <c r="D16" s="86">
        <v>0.51560582851631831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0.624</v>
      </c>
      <c r="C18" s="85">
        <v>0.95</v>
      </c>
      <c r="D18" s="87">
        <v>6.4276517687842469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6.4276517687842469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6.4276517687842469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6.3700694345543045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22.013507436034544</v>
      </c>
      <c r="E22" s="86" t="s">
        <v>202</v>
      </c>
    </row>
    <row r="23" spans="1:5" ht="15.75" customHeight="1" x14ac:dyDescent="0.25">
      <c r="A23" s="52" t="s">
        <v>34</v>
      </c>
      <c r="B23" s="85">
        <v>0.16200000000000001</v>
      </c>
      <c r="C23" s="85">
        <v>0.95</v>
      </c>
      <c r="D23" s="86">
        <v>4.1567379002909028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18.37373470672004</v>
      </c>
      <c r="E24" s="86" t="s">
        <v>202</v>
      </c>
    </row>
    <row r="25" spans="1:5" ht="15.75" customHeight="1" x14ac:dyDescent="0.25">
      <c r="A25" s="52" t="s">
        <v>87</v>
      </c>
      <c r="B25" s="85">
        <v>0.59499999999999997</v>
      </c>
      <c r="C25" s="85">
        <v>0.95</v>
      </c>
      <c r="D25" s="86">
        <v>18.369755112953793</v>
      </c>
      <c r="E25" s="86" t="s">
        <v>202</v>
      </c>
    </row>
    <row r="26" spans="1:5" ht="15.75" customHeight="1" x14ac:dyDescent="0.25">
      <c r="A26" s="52" t="s">
        <v>137</v>
      </c>
      <c r="B26" s="85">
        <v>0.33600000000000002</v>
      </c>
      <c r="C26" s="85">
        <v>0.95</v>
      </c>
      <c r="D26" s="86">
        <v>4.7776240603564544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5.9785205274883069</v>
      </c>
      <c r="E27" s="86" t="s">
        <v>202</v>
      </c>
    </row>
    <row r="28" spans="1:5" ht="15.75" customHeight="1" x14ac:dyDescent="0.25">
      <c r="A28" s="52" t="s">
        <v>84</v>
      </c>
      <c r="B28" s="85">
        <v>0.85499999999999998</v>
      </c>
      <c r="C28" s="85">
        <v>0.95</v>
      </c>
      <c r="D28" s="86">
        <v>1.667460205917191</v>
      </c>
      <c r="E28" s="86" t="s">
        <v>202</v>
      </c>
    </row>
    <row r="29" spans="1:5" ht="15.75" customHeight="1" x14ac:dyDescent="0.25">
      <c r="A29" s="52" t="s">
        <v>58</v>
      </c>
      <c r="B29" s="85">
        <v>0.624</v>
      </c>
      <c r="C29" s="85">
        <v>0.95</v>
      </c>
      <c r="D29" s="86">
        <v>93.648037947344875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0.27944402791567013</v>
      </c>
      <c r="E30" s="86" t="s">
        <v>202</v>
      </c>
    </row>
    <row r="31" spans="1:5" ht="15.75" customHeight="1" x14ac:dyDescent="0.25">
      <c r="A31" s="52" t="s">
        <v>28</v>
      </c>
      <c r="B31" s="85">
        <v>0.54700000000000004</v>
      </c>
      <c r="C31" s="85">
        <v>0.95</v>
      </c>
      <c r="D31" s="86">
        <v>1.1023285790628059</v>
      </c>
      <c r="E31" s="86" t="s">
        <v>202</v>
      </c>
    </row>
    <row r="32" spans="1:5" ht="15.75" customHeight="1" x14ac:dyDescent="0.25">
      <c r="A32" s="52" t="s">
        <v>83</v>
      </c>
      <c r="B32" s="85">
        <v>0.26700000000000002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0.55299999999999994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0.57499999999999996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0.74099999999999999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0.373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0.45200000000000001</v>
      </c>
      <c r="C37" s="85">
        <v>0.95</v>
      </c>
      <c r="D37" s="86">
        <v>4.1510025254524336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1.1234478054639179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3.0449887387924996</v>
      </c>
      <c r="C2" s="26">
        <f>'Baseline year population inputs'!C52</f>
        <v>3.1795228870500001</v>
      </c>
      <c r="D2" s="26">
        <f>'Baseline year population inputs'!C53</f>
        <v>3.1795228870500001</v>
      </c>
      <c r="E2" s="26">
        <f>'Baseline year population inputs'!C54</f>
        <v>1.97057748858</v>
      </c>
      <c r="F2" s="26">
        <f>'Baseline year population inputs'!C55</f>
        <v>1.97057748858</v>
      </c>
    </row>
    <row r="3" spans="1:6" ht="15.75" customHeight="1" x14ac:dyDescent="0.25">
      <c r="A3" s="3" t="s">
        <v>65</v>
      </c>
      <c r="B3" s="26">
        <f>frac_mam_1month * 2.6</f>
        <v>5.8857837999999996E-2</v>
      </c>
      <c r="C3" s="26">
        <f>frac_mam_1_5months * 2.6</f>
        <v>5.8857837999999996E-2</v>
      </c>
      <c r="D3" s="26">
        <f>frac_mam_6_11months * 2.6</f>
        <v>0.10064225392000002</v>
      </c>
      <c r="E3" s="26">
        <f>frac_mam_12_23months * 2.6</f>
        <v>6.3450336300000007E-2</v>
      </c>
      <c r="F3" s="26">
        <f>frac_mam_24_59months * 2.6</f>
        <v>2.243848897333333E-2</v>
      </c>
    </row>
    <row r="4" spans="1:6" ht="15.75" customHeight="1" x14ac:dyDescent="0.25">
      <c r="A4" s="3" t="s">
        <v>66</v>
      </c>
      <c r="B4" s="26">
        <f>frac_sam_1month * 2.6</f>
        <v>5.25616052E-2</v>
      </c>
      <c r="C4" s="26">
        <f>frac_sam_1_5months * 2.6</f>
        <v>5.25616052E-2</v>
      </c>
      <c r="D4" s="26">
        <f>frac_sam_6_11months * 2.6</f>
        <v>8.1342944800000001E-3</v>
      </c>
      <c r="E4" s="26">
        <f>frac_sam_12_23months * 2.6</f>
        <v>7.9018510999999993E-3</v>
      </c>
      <c r="F4" s="26">
        <f>frac_sam_24_59months * 2.6</f>
        <v>3.3797139133333333E-3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38850.522409999998</v>
      </c>
      <c r="C2" s="78">
        <v>74481</v>
      </c>
      <c r="D2" s="78">
        <v>144976</v>
      </c>
      <c r="E2" s="78">
        <v>99406</v>
      </c>
      <c r="F2" s="78">
        <v>54262</v>
      </c>
      <c r="G2" s="22">
        <f t="shared" ref="G2:G40" si="0">C2+D2+E2+F2</f>
        <v>373125</v>
      </c>
      <c r="H2" s="22">
        <f t="shared" ref="H2:H40" si="1">(B2 + stillbirth*B2/(1000-stillbirth))/(1-abortion)</f>
        <v>45211.878996717089</v>
      </c>
      <c r="I2" s="22">
        <f>G2-H2</f>
        <v>327913.1210032829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38866.858333333337</v>
      </c>
      <c r="C3" s="78">
        <v>74000</v>
      </c>
      <c r="D3" s="78">
        <v>145000</v>
      </c>
      <c r="E3" s="78">
        <v>104000</v>
      </c>
      <c r="F3" s="78">
        <v>56000</v>
      </c>
      <c r="G3" s="22">
        <f t="shared" si="0"/>
        <v>379000</v>
      </c>
      <c r="H3" s="22">
        <f t="shared" si="1"/>
        <v>45230.889752383446</v>
      </c>
      <c r="I3" s="22">
        <f t="shared" ref="I3:I15" si="3">G3-H3</f>
        <v>333769.11024761654</v>
      </c>
    </row>
    <row r="4" spans="1:9" ht="15.75" customHeight="1" x14ac:dyDescent="0.25">
      <c r="A4" s="7">
        <f t="shared" si="2"/>
        <v>2019</v>
      </c>
      <c r="B4" s="77">
        <v>38867.691666666666</v>
      </c>
      <c r="C4" s="78">
        <v>75000</v>
      </c>
      <c r="D4" s="78">
        <v>146000</v>
      </c>
      <c r="E4" s="78">
        <v>110000</v>
      </c>
      <c r="F4" s="78">
        <v>58000</v>
      </c>
      <c r="G4" s="22">
        <f t="shared" si="0"/>
        <v>389000</v>
      </c>
      <c r="H4" s="22">
        <f t="shared" si="1"/>
        <v>45231.859535117197</v>
      </c>
      <c r="I4" s="22">
        <f t="shared" si="3"/>
        <v>343768.14046488283</v>
      </c>
    </row>
    <row r="5" spans="1:9" ht="15.75" customHeight="1" x14ac:dyDescent="0.25">
      <c r="A5" s="7">
        <f t="shared" si="2"/>
        <v>2020</v>
      </c>
      <c r="B5" s="77">
        <v>38845.805</v>
      </c>
      <c r="C5" s="78">
        <v>75000</v>
      </c>
      <c r="D5" s="78">
        <v>146000</v>
      </c>
      <c r="E5" s="78">
        <v>114000</v>
      </c>
      <c r="F5" s="78">
        <v>61000</v>
      </c>
      <c r="G5" s="22">
        <f t="shared" si="0"/>
        <v>396000</v>
      </c>
      <c r="H5" s="22">
        <f t="shared" si="1"/>
        <v>45206.389161397841</v>
      </c>
      <c r="I5" s="22">
        <f t="shared" si="3"/>
        <v>350793.61083860218</v>
      </c>
    </row>
    <row r="6" spans="1:9" ht="15.75" customHeight="1" x14ac:dyDescent="0.25">
      <c r="A6" s="7">
        <f t="shared" si="2"/>
        <v>2021</v>
      </c>
      <c r="B6" s="77">
        <v>38780.033600000002</v>
      </c>
      <c r="C6" s="78">
        <v>76000</v>
      </c>
      <c r="D6" s="78">
        <v>146000</v>
      </c>
      <c r="E6" s="78">
        <v>119000</v>
      </c>
      <c r="F6" s="78">
        <v>64000</v>
      </c>
      <c r="G6" s="22">
        <f t="shared" si="0"/>
        <v>405000</v>
      </c>
      <c r="H6" s="22">
        <f t="shared" si="1"/>
        <v>45129.848399683935</v>
      </c>
      <c r="I6" s="22">
        <f t="shared" si="3"/>
        <v>359870.15160031605</v>
      </c>
    </row>
    <row r="7" spans="1:9" ht="15.75" customHeight="1" x14ac:dyDescent="0.25">
      <c r="A7" s="7">
        <f t="shared" si="2"/>
        <v>2022</v>
      </c>
      <c r="B7" s="77">
        <v>38664.828399999999</v>
      </c>
      <c r="C7" s="78">
        <v>77000</v>
      </c>
      <c r="D7" s="78">
        <v>145000</v>
      </c>
      <c r="E7" s="78">
        <v>123000</v>
      </c>
      <c r="F7" s="78">
        <v>67000</v>
      </c>
      <c r="G7" s="22">
        <f t="shared" si="0"/>
        <v>412000</v>
      </c>
      <c r="H7" s="22">
        <f t="shared" si="1"/>
        <v>44995.779583125317</v>
      </c>
      <c r="I7" s="22">
        <f t="shared" si="3"/>
        <v>367004.22041687468</v>
      </c>
    </row>
    <row r="8" spans="1:9" ht="15.75" customHeight="1" x14ac:dyDescent="0.25">
      <c r="A8" s="7">
        <f t="shared" si="2"/>
        <v>2023</v>
      </c>
      <c r="B8" s="77">
        <v>38552.716</v>
      </c>
      <c r="C8" s="78">
        <v>79000</v>
      </c>
      <c r="D8" s="78">
        <v>145000</v>
      </c>
      <c r="E8" s="78">
        <v>127000</v>
      </c>
      <c r="F8" s="78">
        <v>70000</v>
      </c>
      <c r="G8" s="22">
        <f t="shared" si="0"/>
        <v>421000</v>
      </c>
      <c r="H8" s="22">
        <f t="shared" si="1"/>
        <v>44865.309979413454</v>
      </c>
      <c r="I8" s="22">
        <f t="shared" si="3"/>
        <v>376134.69002058654</v>
      </c>
    </row>
    <row r="9" spans="1:9" ht="15.75" customHeight="1" x14ac:dyDescent="0.25">
      <c r="A9" s="7">
        <f t="shared" si="2"/>
        <v>2024</v>
      </c>
      <c r="B9" s="77">
        <v>38392.145400000001</v>
      </c>
      <c r="C9" s="78">
        <v>80000</v>
      </c>
      <c r="D9" s="78">
        <v>145000</v>
      </c>
      <c r="E9" s="78">
        <v>130000</v>
      </c>
      <c r="F9" s="78">
        <v>75000</v>
      </c>
      <c r="G9" s="22">
        <f t="shared" si="0"/>
        <v>430000</v>
      </c>
      <c r="H9" s="22">
        <f t="shared" si="1"/>
        <v>44678.447664898944</v>
      </c>
      <c r="I9" s="22">
        <f t="shared" si="3"/>
        <v>385321.55233510106</v>
      </c>
    </row>
    <row r="10" spans="1:9" ht="15.75" customHeight="1" x14ac:dyDescent="0.25">
      <c r="A10" s="7">
        <f t="shared" si="2"/>
        <v>2025</v>
      </c>
      <c r="B10" s="77">
        <v>38184.58</v>
      </c>
      <c r="C10" s="78">
        <v>81000</v>
      </c>
      <c r="D10" s="78">
        <v>146000</v>
      </c>
      <c r="E10" s="78">
        <v>132000</v>
      </c>
      <c r="F10" s="78">
        <v>79000</v>
      </c>
      <c r="G10" s="22">
        <f t="shared" si="0"/>
        <v>438000</v>
      </c>
      <c r="H10" s="22">
        <f t="shared" si="1"/>
        <v>44436.895655644897</v>
      </c>
      <c r="I10" s="22">
        <f t="shared" si="3"/>
        <v>393563.10434435512</v>
      </c>
    </row>
    <row r="11" spans="1:9" ht="15.75" customHeight="1" x14ac:dyDescent="0.25">
      <c r="A11" s="7">
        <f t="shared" si="2"/>
        <v>2026</v>
      </c>
      <c r="B11" s="77">
        <v>38123.217600000004</v>
      </c>
      <c r="C11" s="78">
        <v>83000</v>
      </c>
      <c r="D11" s="78">
        <v>147000</v>
      </c>
      <c r="E11" s="78">
        <v>134000</v>
      </c>
      <c r="F11" s="78">
        <v>83000</v>
      </c>
      <c r="G11" s="22">
        <f t="shared" si="0"/>
        <v>447000</v>
      </c>
      <c r="H11" s="22">
        <f t="shared" si="1"/>
        <v>44365.48582041874</v>
      </c>
      <c r="I11" s="22">
        <f t="shared" si="3"/>
        <v>402634.51417958125</v>
      </c>
    </row>
    <row r="12" spans="1:9" ht="15.75" customHeight="1" x14ac:dyDescent="0.25">
      <c r="A12" s="7">
        <f t="shared" si="2"/>
        <v>2027</v>
      </c>
      <c r="B12" s="77">
        <v>38019.840000000011</v>
      </c>
      <c r="C12" s="78">
        <v>84000</v>
      </c>
      <c r="D12" s="78">
        <v>147000</v>
      </c>
      <c r="E12" s="78">
        <v>135000</v>
      </c>
      <c r="F12" s="78">
        <v>89000</v>
      </c>
      <c r="G12" s="22">
        <f t="shared" si="0"/>
        <v>455000</v>
      </c>
      <c r="H12" s="22">
        <f t="shared" si="1"/>
        <v>44245.181246574255</v>
      </c>
      <c r="I12" s="22">
        <f t="shared" si="3"/>
        <v>410754.81875342573</v>
      </c>
    </row>
    <row r="13" spans="1:9" ht="15.75" customHeight="1" x14ac:dyDescent="0.25">
      <c r="A13" s="7">
        <f t="shared" si="2"/>
        <v>2028</v>
      </c>
      <c r="B13" s="77">
        <v>37899.003200000014</v>
      </c>
      <c r="C13" s="78">
        <v>85000</v>
      </c>
      <c r="D13" s="78">
        <v>148000</v>
      </c>
      <c r="E13" s="78">
        <v>136000</v>
      </c>
      <c r="F13" s="78">
        <v>94000</v>
      </c>
      <c r="G13" s="22">
        <f t="shared" si="0"/>
        <v>463000</v>
      </c>
      <c r="H13" s="22">
        <f t="shared" si="1"/>
        <v>44104.558715883541</v>
      </c>
      <c r="I13" s="22">
        <f t="shared" si="3"/>
        <v>418895.44128411647</v>
      </c>
    </row>
    <row r="14" spans="1:9" ht="15.75" customHeight="1" x14ac:dyDescent="0.25">
      <c r="A14" s="7">
        <f t="shared" si="2"/>
        <v>2029</v>
      </c>
      <c r="B14" s="77">
        <v>37783.676000000007</v>
      </c>
      <c r="C14" s="78">
        <v>86000</v>
      </c>
      <c r="D14" s="78">
        <v>151000</v>
      </c>
      <c r="E14" s="78">
        <v>137000</v>
      </c>
      <c r="F14" s="78">
        <v>98000</v>
      </c>
      <c r="G14" s="22">
        <f t="shared" si="0"/>
        <v>472000</v>
      </c>
      <c r="H14" s="22">
        <f t="shared" si="1"/>
        <v>43970.3479231327</v>
      </c>
      <c r="I14" s="22">
        <f t="shared" si="3"/>
        <v>428029.65207686729</v>
      </c>
    </row>
    <row r="15" spans="1:9" ht="15.75" customHeight="1" x14ac:dyDescent="0.25">
      <c r="A15" s="7">
        <f t="shared" si="2"/>
        <v>2030</v>
      </c>
      <c r="B15" s="77">
        <v>37604.951999999997</v>
      </c>
      <c r="C15" s="78">
        <v>87000</v>
      </c>
      <c r="D15" s="78">
        <v>152000</v>
      </c>
      <c r="E15" s="78">
        <v>137000</v>
      </c>
      <c r="F15" s="78">
        <v>103000</v>
      </c>
      <c r="G15" s="22">
        <f t="shared" si="0"/>
        <v>479000</v>
      </c>
      <c r="H15" s="22">
        <f t="shared" si="1"/>
        <v>43762.359783963439</v>
      </c>
      <c r="I15" s="22">
        <f t="shared" si="3"/>
        <v>435237.64021603658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128.01132085572078</v>
      </c>
      <c r="I17" s="22">
        <f t="shared" si="4"/>
        <v>-128.01132085572078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8.8312058749999978E-2</v>
      </c>
    </row>
    <row r="4" spans="1:8" ht="15.75" customHeight="1" x14ac:dyDescent="0.25">
      <c r="B4" s="24" t="s">
        <v>7</v>
      </c>
      <c r="C4" s="79">
        <v>0.16403472464076341</v>
      </c>
    </row>
    <row r="5" spans="1:8" ht="15.75" customHeight="1" x14ac:dyDescent="0.25">
      <c r="B5" s="24" t="s">
        <v>8</v>
      </c>
      <c r="C5" s="79">
        <v>0.1124634237230856</v>
      </c>
    </row>
    <row r="6" spans="1:8" ht="15.75" customHeight="1" x14ac:dyDescent="0.25">
      <c r="B6" s="24" t="s">
        <v>10</v>
      </c>
      <c r="C6" s="79">
        <v>0.10246617970143709</v>
      </c>
    </row>
    <row r="7" spans="1:8" ht="15.75" customHeight="1" x14ac:dyDescent="0.25">
      <c r="B7" s="24" t="s">
        <v>13</v>
      </c>
      <c r="C7" s="79">
        <v>0.17571709605252303</v>
      </c>
    </row>
    <row r="8" spans="1:8" ht="15.75" customHeight="1" x14ac:dyDescent="0.25">
      <c r="B8" s="24" t="s">
        <v>14</v>
      </c>
      <c r="C8" s="79">
        <v>5.9960131881007573E-4</v>
      </c>
    </row>
    <row r="9" spans="1:8" ht="15.75" customHeight="1" x14ac:dyDescent="0.25">
      <c r="B9" s="24" t="s">
        <v>27</v>
      </c>
      <c r="C9" s="79">
        <v>5.3580761710070271E-2</v>
      </c>
    </row>
    <row r="10" spans="1:8" ht="15.75" customHeight="1" x14ac:dyDescent="0.25">
      <c r="B10" s="24" t="s">
        <v>15</v>
      </c>
      <c r="C10" s="79">
        <v>0.30282615410331049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0.27430860447343203</v>
      </c>
      <c r="D14" s="79">
        <v>0.27430860447343203</v>
      </c>
      <c r="E14" s="79">
        <v>0.30658012426515102</v>
      </c>
      <c r="F14" s="79">
        <v>0.30658012426515102</v>
      </c>
    </row>
    <row r="15" spans="1:8" ht="15.75" customHeight="1" x14ac:dyDescent="0.25">
      <c r="B15" s="24" t="s">
        <v>16</v>
      </c>
      <c r="C15" s="79">
        <v>0.26764208164738701</v>
      </c>
      <c r="D15" s="79">
        <v>0.26764208164738701</v>
      </c>
      <c r="E15" s="79">
        <v>0.139446126209228</v>
      </c>
      <c r="F15" s="79">
        <v>0.139446126209228</v>
      </c>
    </row>
    <row r="16" spans="1:8" ht="15.75" customHeight="1" x14ac:dyDescent="0.25">
      <c r="B16" s="24" t="s">
        <v>17</v>
      </c>
      <c r="C16" s="79">
        <v>2.0418156217156098E-2</v>
      </c>
      <c r="D16" s="79">
        <v>2.0418156217156098E-2</v>
      </c>
      <c r="E16" s="79">
        <v>2.2039534308618099E-2</v>
      </c>
      <c r="F16" s="79">
        <v>2.2039534308618099E-2</v>
      </c>
    </row>
    <row r="17" spans="1:8" ht="15.75" customHeight="1" x14ac:dyDescent="0.25">
      <c r="B17" s="24" t="s">
        <v>18</v>
      </c>
      <c r="C17" s="79">
        <v>1.1481465473282299E-3</v>
      </c>
      <c r="D17" s="79">
        <v>1.1481465473282299E-3</v>
      </c>
      <c r="E17" s="79">
        <v>6.1605682575988996E-3</v>
      </c>
      <c r="F17" s="79">
        <v>6.1605682575988996E-3</v>
      </c>
    </row>
    <row r="18" spans="1:8" ht="15.75" customHeight="1" x14ac:dyDescent="0.25">
      <c r="B18" s="24" t="s">
        <v>19</v>
      </c>
      <c r="C18" s="79">
        <v>5.5682038768104902E-4</v>
      </c>
      <c r="D18" s="79">
        <v>5.5682038768104902E-4</v>
      </c>
      <c r="E18" s="79">
        <v>5.6709295605506501E-3</v>
      </c>
      <c r="F18" s="79">
        <v>5.6709295605506501E-3</v>
      </c>
    </row>
    <row r="19" spans="1:8" ht="15.75" customHeight="1" x14ac:dyDescent="0.25">
      <c r="B19" s="24" t="s">
        <v>20</v>
      </c>
      <c r="C19" s="79">
        <v>6.9947443149091003E-3</v>
      </c>
      <c r="D19" s="79">
        <v>6.9947443149091003E-3</v>
      </c>
      <c r="E19" s="79">
        <v>1.5865587296312801E-2</v>
      </c>
      <c r="F19" s="79">
        <v>1.5865587296312801E-2</v>
      </c>
    </row>
    <row r="20" spans="1:8" ht="15.75" customHeight="1" x14ac:dyDescent="0.25">
      <c r="B20" s="24" t="s">
        <v>21</v>
      </c>
      <c r="C20" s="79">
        <v>0.18654265778000798</v>
      </c>
      <c r="D20" s="79">
        <v>0.18654265778000798</v>
      </c>
      <c r="E20" s="79">
        <v>0.114920472144786</v>
      </c>
      <c r="F20" s="79">
        <v>0.114920472144786</v>
      </c>
    </row>
    <row r="21" spans="1:8" ht="15.75" customHeight="1" x14ac:dyDescent="0.25">
      <c r="B21" s="24" t="s">
        <v>22</v>
      </c>
      <c r="C21" s="79">
        <v>2.6430338019042699E-2</v>
      </c>
      <c r="D21" s="79">
        <v>2.6430338019042699E-2</v>
      </c>
      <c r="E21" s="79">
        <v>0.119092011312223</v>
      </c>
      <c r="F21" s="79">
        <v>0.119092011312223</v>
      </c>
    </row>
    <row r="22" spans="1:8" ht="15.75" customHeight="1" x14ac:dyDescent="0.25">
      <c r="B22" s="24" t="s">
        <v>23</v>
      </c>
      <c r="C22" s="79">
        <v>0.21595845061305585</v>
      </c>
      <c r="D22" s="79">
        <v>0.21595845061305585</v>
      </c>
      <c r="E22" s="79">
        <v>0.27022464664553147</v>
      </c>
      <c r="F22" s="79">
        <v>0.27022464664553147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7.2499999999999995E-2</v>
      </c>
    </row>
    <row r="27" spans="1:8" ht="15.75" customHeight="1" x14ac:dyDescent="0.25">
      <c r="B27" s="24" t="s">
        <v>39</v>
      </c>
      <c r="C27" s="79">
        <v>7.1999999999999998E-3</v>
      </c>
    </row>
    <row r="28" spans="1:8" ht="15.75" customHeight="1" x14ac:dyDescent="0.25">
      <c r="B28" s="24" t="s">
        <v>40</v>
      </c>
      <c r="C28" s="79">
        <v>0.12640000000000001</v>
      </c>
    </row>
    <row r="29" spans="1:8" ht="15.75" customHeight="1" x14ac:dyDescent="0.25">
      <c r="B29" s="24" t="s">
        <v>41</v>
      </c>
      <c r="C29" s="79">
        <v>0.13769999999999999</v>
      </c>
    </row>
    <row r="30" spans="1:8" ht="15.75" customHeight="1" x14ac:dyDescent="0.25">
      <c r="B30" s="24" t="s">
        <v>42</v>
      </c>
      <c r="C30" s="79">
        <v>8.6099999999999996E-2</v>
      </c>
    </row>
    <row r="31" spans="1:8" ht="15.75" customHeight="1" x14ac:dyDescent="0.25">
      <c r="B31" s="24" t="s">
        <v>43</v>
      </c>
      <c r="C31" s="79">
        <v>8.7799999999999989E-2</v>
      </c>
    </row>
    <row r="32" spans="1:8" ht="15.75" customHeight="1" x14ac:dyDescent="0.25">
      <c r="B32" s="24" t="s">
        <v>44</v>
      </c>
      <c r="C32" s="79">
        <v>1.52E-2</v>
      </c>
    </row>
    <row r="33" spans="2:3" ht="15.75" customHeight="1" x14ac:dyDescent="0.25">
      <c r="B33" s="24" t="s">
        <v>45</v>
      </c>
      <c r="C33" s="79">
        <v>6.93E-2</v>
      </c>
    </row>
    <row r="34" spans="2:3" ht="15.75" customHeight="1" x14ac:dyDescent="0.25">
      <c r="B34" s="24" t="s">
        <v>46</v>
      </c>
      <c r="C34" s="79">
        <v>0.39779999999999999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0.59223576256570287</v>
      </c>
      <c r="D2" s="80">
        <v>0.59223576256570287</v>
      </c>
      <c r="E2" s="80">
        <v>0.60251245995840474</v>
      </c>
      <c r="F2" s="80">
        <v>0.38669412651355656</v>
      </c>
      <c r="G2" s="80">
        <v>0.36830636556161583</v>
      </c>
    </row>
    <row r="3" spans="1:15" ht="15.75" customHeight="1" x14ac:dyDescent="0.25">
      <c r="A3" s="5"/>
      <c r="B3" s="11" t="s">
        <v>118</v>
      </c>
      <c r="C3" s="80">
        <v>0.23432366565621296</v>
      </c>
      <c r="D3" s="80">
        <v>0.23432366565621296</v>
      </c>
      <c r="E3" s="80">
        <v>0.22228615027591636</v>
      </c>
      <c r="F3" s="80">
        <v>0.29944006719767713</v>
      </c>
      <c r="G3" s="80">
        <v>0.3178278281496178</v>
      </c>
    </row>
    <row r="4" spans="1:15" ht="15.75" customHeight="1" x14ac:dyDescent="0.25">
      <c r="A4" s="5"/>
      <c r="B4" s="11" t="s">
        <v>116</v>
      </c>
      <c r="C4" s="81">
        <v>0.12853971309441764</v>
      </c>
      <c r="D4" s="81">
        <v>0.12853971309441764</v>
      </c>
      <c r="E4" s="81">
        <v>0.12853971309441764</v>
      </c>
      <c r="F4" s="81">
        <v>0.18312507070985523</v>
      </c>
      <c r="G4" s="81">
        <v>0.18312507070985523</v>
      </c>
    </row>
    <row r="5" spans="1:15" ht="15.75" customHeight="1" x14ac:dyDescent="0.25">
      <c r="A5" s="5"/>
      <c r="B5" s="11" t="s">
        <v>119</v>
      </c>
      <c r="C5" s="81">
        <v>4.4900858683666438E-2</v>
      </c>
      <c r="D5" s="81">
        <v>4.4900858683666438E-2</v>
      </c>
      <c r="E5" s="81">
        <v>4.6661676671261205E-2</v>
      </c>
      <c r="F5" s="81">
        <v>0.13074073557891111</v>
      </c>
      <c r="G5" s="81">
        <v>0.13074073557891111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0.92707894282722525</v>
      </c>
      <c r="D8" s="80">
        <v>0.92707894282722525</v>
      </c>
      <c r="E8" s="80">
        <v>0.8660510753291536</v>
      </c>
      <c r="F8" s="80">
        <v>0.91358372231654672</v>
      </c>
      <c r="G8" s="80">
        <v>0.94301907633225479</v>
      </c>
    </row>
    <row r="9" spans="1:15" ht="15.75" customHeight="1" x14ac:dyDescent="0.25">
      <c r="B9" s="7" t="s">
        <v>121</v>
      </c>
      <c r="C9" s="80">
        <v>3.0067425172774869E-2</v>
      </c>
      <c r="D9" s="80">
        <v>3.0067425172774869E-2</v>
      </c>
      <c r="E9" s="80">
        <v>9.2111790670846391E-2</v>
      </c>
      <c r="F9" s="80">
        <v>5.8973128683453238E-2</v>
      </c>
      <c r="G9" s="80">
        <v>4.7050845634411857E-2</v>
      </c>
    </row>
    <row r="10" spans="1:15" ht="15.75" customHeight="1" x14ac:dyDescent="0.25">
      <c r="B10" s="7" t="s">
        <v>122</v>
      </c>
      <c r="C10" s="81">
        <v>2.2637629999999999E-2</v>
      </c>
      <c r="D10" s="81">
        <v>2.2637629999999999E-2</v>
      </c>
      <c r="E10" s="81">
        <v>3.8708559200000006E-2</v>
      </c>
      <c r="F10" s="81">
        <v>2.4403975500000001E-2</v>
      </c>
      <c r="G10" s="81">
        <v>8.6301880666666657E-3</v>
      </c>
    </row>
    <row r="11" spans="1:15" ht="15.75" customHeight="1" x14ac:dyDescent="0.25">
      <c r="B11" s="7" t="s">
        <v>123</v>
      </c>
      <c r="C11" s="81">
        <v>2.0216002E-2</v>
      </c>
      <c r="D11" s="81">
        <v>2.0216002E-2</v>
      </c>
      <c r="E11" s="81">
        <v>3.1285748000000001E-3</v>
      </c>
      <c r="F11" s="81">
        <v>3.0391734999999998E-3</v>
      </c>
      <c r="G11" s="81">
        <v>1.2998899666666667E-3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0.69576059900000009</v>
      </c>
      <c r="D14" s="82">
        <v>0.66532394163700004</v>
      </c>
      <c r="E14" s="82">
        <v>0.66532394163700004</v>
      </c>
      <c r="F14" s="82">
        <v>0.35589304969399999</v>
      </c>
      <c r="G14" s="82">
        <v>0.35589304969399999</v>
      </c>
      <c r="H14" s="83">
        <v>0.80500000000000005</v>
      </c>
      <c r="I14" s="83">
        <v>0.37290789473684216</v>
      </c>
      <c r="J14" s="83">
        <v>0.41919078947368421</v>
      </c>
      <c r="K14" s="83">
        <v>0.42712499999999998</v>
      </c>
      <c r="L14" s="83">
        <v>0.21692277128199999</v>
      </c>
      <c r="M14" s="83">
        <v>0.19678257367149998</v>
      </c>
      <c r="N14" s="83">
        <v>0.17114772013750001</v>
      </c>
      <c r="O14" s="83">
        <v>0.2187453798015</v>
      </c>
    </row>
    <row r="15" spans="1:15" ht="15.75" customHeight="1" x14ac:dyDescent="0.25">
      <c r="B15" s="16" t="s">
        <v>68</v>
      </c>
      <c r="C15" s="80">
        <f>iron_deficiency_anaemia*C14</f>
        <v>0.32171782153696477</v>
      </c>
      <c r="D15" s="80">
        <f t="shared" ref="D15:O15" si="0">iron_deficiency_anaemia*D14</f>
        <v>0.3076439933900918</v>
      </c>
      <c r="E15" s="80">
        <f t="shared" si="0"/>
        <v>0.3076439933900918</v>
      </c>
      <c r="F15" s="80">
        <f t="shared" si="0"/>
        <v>0.16456398481354706</v>
      </c>
      <c r="G15" s="80">
        <f t="shared" si="0"/>
        <v>0.16456398481354706</v>
      </c>
      <c r="H15" s="80">
        <f t="shared" si="0"/>
        <v>0.37222982547371386</v>
      </c>
      <c r="I15" s="80">
        <f t="shared" si="0"/>
        <v>0.17243160319958362</v>
      </c>
      <c r="J15" s="80">
        <f t="shared" si="0"/>
        <v>0.19383268870307802</v>
      </c>
      <c r="K15" s="80">
        <f t="shared" si="0"/>
        <v>0.19750144621796276</v>
      </c>
      <c r="L15" s="80">
        <f t="shared" si="0"/>
        <v>0.10030450347276175</v>
      </c>
      <c r="M15" s="80">
        <f t="shared" si="0"/>
        <v>9.0991730501876616E-2</v>
      </c>
      <c r="N15" s="80">
        <f t="shared" si="0"/>
        <v>7.9138243474541181E-2</v>
      </c>
      <c r="O15" s="80">
        <f t="shared" si="0"/>
        <v>0.10114727272881192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0.32299999999999995</v>
      </c>
      <c r="D2" s="81">
        <v>0.32299999999999995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2.6000000000000002E-2</v>
      </c>
      <c r="D3" s="81">
        <v>6.8000000000000005E-2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0.43700000000000006</v>
      </c>
      <c r="D4" s="81">
        <v>0.43700000000000006</v>
      </c>
      <c r="E4" s="81">
        <v>0.76</v>
      </c>
      <c r="F4" s="81">
        <v>0.8175</v>
      </c>
      <c r="G4" s="81">
        <v>0</v>
      </c>
    </row>
    <row r="5" spans="1:7" x14ac:dyDescent="0.25">
      <c r="B5" s="43" t="s">
        <v>169</v>
      </c>
      <c r="C5" s="80">
        <f>1-SUM(C2:C4)</f>
        <v>0.21399999999999997</v>
      </c>
      <c r="D5" s="80">
        <f>1-SUM(D2:D4)</f>
        <v>0.17199999999999993</v>
      </c>
      <c r="E5" s="80">
        <f>1-SUM(E2:E4)</f>
        <v>0.24</v>
      </c>
      <c r="F5" s="80">
        <f>1-SUM(F2:F4)</f>
        <v>0.1825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0.30396999999999996</v>
      </c>
      <c r="D2" s="144">
        <v>0.29575000000000001</v>
      </c>
      <c r="E2" s="144">
        <v>0.2878</v>
      </c>
      <c r="F2" s="144">
        <v>0.28012999999999999</v>
      </c>
      <c r="G2" s="144">
        <v>0.27274999999999999</v>
      </c>
      <c r="H2" s="144">
        <v>0.26577000000000001</v>
      </c>
      <c r="I2" s="144">
        <v>0.25902000000000003</v>
      </c>
      <c r="J2" s="144">
        <v>0.25246999999999997</v>
      </c>
      <c r="K2" s="144">
        <v>0.24614</v>
      </c>
      <c r="L2" s="144">
        <v>0.24001</v>
      </c>
      <c r="M2" s="144">
        <v>0.2341</v>
      </c>
      <c r="N2" s="144">
        <v>0.22838</v>
      </c>
      <c r="O2" s="144">
        <v>0.22286999999999998</v>
      </c>
      <c r="P2" s="144">
        <v>0.21756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1.355E-2</v>
      </c>
      <c r="D4" s="144">
        <v>1.34E-2</v>
      </c>
      <c r="E4" s="144">
        <v>1.3260000000000001E-2</v>
      </c>
      <c r="F4" s="144">
        <v>1.312E-2</v>
      </c>
      <c r="G4" s="144">
        <v>1.299E-2</v>
      </c>
      <c r="H4" s="144">
        <v>1.2829999999999999E-2</v>
      </c>
      <c r="I4" s="144">
        <v>1.2669999999999999E-2</v>
      </c>
      <c r="J4" s="144">
        <v>1.2509999999999999E-2</v>
      </c>
      <c r="K4" s="144">
        <v>1.2359999999999999E-2</v>
      </c>
      <c r="L4" s="144">
        <v>1.222E-2</v>
      </c>
      <c r="M4" s="144">
        <v>1.208E-2</v>
      </c>
      <c r="N4" s="144">
        <v>1.1939999999999999E-2</v>
      </c>
      <c r="O4" s="144">
        <v>1.1810000000000001E-2</v>
      </c>
      <c r="P4" s="144">
        <v>1.1690000000000001E-2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0.19341455033130389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0.21425161453070896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9.1836999554745891E-2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0.32299999999999995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0.79833333333333334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45.118000000000002</v>
      </c>
      <c r="D13" s="143">
        <v>44.475999999999999</v>
      </c>
      <c r="E13" s="143">
        <v>43.436999999999998</v>
      </c>
      <c r="F13" s="143">
        <v>42.284999999999997</v>
      </c>
      <c r="G13" s="143">
        <v>41.356000000000002</v>
      </c>
      <c r="H13" s="143">
        <v>40.408000000000001</v>
      </c>
      <c r="I13" s="143">
        <v>39.430999999999997</v>
      </c>
      <c r="J13" s="143">
        <v>38.418999999999997</v>
      </c>
      <c r="K13" s="143">
        <v>37.387999999999998</v>
      </c>
      <c r="L13" s="143">
        <v>36.564999999999998</v>
      </c>
      <c r="M13" s="143">
        <v>35.732999999999997</v>
      </c>
      <c r="N13" s="143">
        <v>34.978000000000002</v>
      </c>
      <c r="O13" s="143">
        <v>34.262999999999998</v>
      </c>
      <c r="P13" s="143">
        <v>33.603000000000002</v>
      </c>
    </row>
    <row r="14" spans="1:16" x14ac:dyDescent="0.25">
      <c r="B14" s="16" t="s">
        <v>170</v>
      </c>
      <c r="C14" s="143">
        <f>maternal_mortality</f>
        <v>3.89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0.58899999999999997</v>
      </c>
      <c r="E2" s="92">
        <f>food_insecure</f>
        <v>0.58899999999999997</v>
      </c>
      <c r="F2" s="92">
        <f>food_insecure</f>
        <v>0.58899999999999997</v>
      </c>
      <c r="G2" s="92">
        <f>food_insecure</f>
        <v>0.58899999999999997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0.58899999999999997</v>
      </c>
      <c r="F5" s="92">
        <f>food_insecure</f>
        <v>0.58899999999999997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0.11711495149201921</v>
      </c>
      <c r="D7" s="92">
        <f>diarrhoea_1_5mo/26</f>
        <v>0.12228934180961538</v>
      </c>
      <c r="E7" s="92">
        <f>diarrhoea_6_11mo/26</f>
        <v>0.12228934180961538</v>
      </c>
      <c r="F7" s="92">
        <f>diarrhoea_12_23mo/26</f>
        <v>7.579144186846154E-2</v>
      </c>
      <c r="G7" s="92">
        <f>diarrhoea_24_59mo/26</f>
        <v>7.579144186846154E-2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0.58899999999999997</v>
      </c>
      <c r="F8" s="92">
        <f>food_insecure</f>
        <v>0.58899999999999997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0.59599999999999997</v>
      </c>
      <c r="E9" s="92">
        <f>IF(ISBLANK(comm_deliv), frac_children_health_facility,1)</f>
        <v>0.59599999999999997</v>
      </c>
      <c r="F9" s="92">
        <f>IF(ISBLANK(comm_deliv), frac_children_health_facility,1)</f>
        <v>0.59599999999999997</v>
      </c>
      <c r="G9" s="92">
        <f>IF(ISBLANK(comm_deliv), frac_children_health_facility,1)</f>
        <v>0.59599999999999997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0.11711495149201921</v>
      </c>
      <c r="D11" s="92">
        <f>diarrhoea_1_5mo/26</f>
        <v>0.12228934180961538</v>
      </c>
      <c r="E11" s="92">
        <f>diarrhoea_6_11mo/26</f>
        <v>0.12228934180961538</v>
      </c>
      <c r="F11" s="92">
        <f>diarrhoea_12_23mo/26</f>
        <v>7.579144186846154E-2</v>
      </c>
      <c r="G11" s="92">
        <f>diarrhoea_24_59mo/26</f>
        <v>7.579144186846154E-2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0.58899999999999997</v>
      </c>
      <c r="I14" s="92">
        <f>food_insecure</f>
        <v>0.58899999999999997</v>
      </c>
      <c r="J14" s="92">
        <f>food_insecure</f>
        <v>0.58899999999999997</v>
      </c>
      <c r="K14" s="92">
        <f>food_insecure</f>
        <v>0.58899999999999997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0.7609999999999999</v>
      </c>
      <c r="I17" s="92">
        <f>frac_PW_health_facility</f>
        <v>0.7609999999999999</v>
      </c>
      <c r="J17" s="92">
        <f>frac_PW_health_facility</f>
        <v>0.7609999999999999</v>
      </c>
      <c r="K17" s="92">
        <f>frac_PW_health_facility</f>
        <v>0.7609999999999999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0.69</v>
      </c>
      <c r="I18" s="92">
        <f>frac_malaria_risk</f>
        <v>0.69</v>
      </c>
      <c r="J18" s="92">
        <f>frac_malaria_risk</f>
        <v>0.69</v>
      </c>
      <c r="K18" s="92">
        <f>frac_malaria_risk</f>
        <v>0.69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0.19399999999999998</v>
      </c>
      <c r="M23" s="92">
        <f>famplan_unmet_need</f>
        <v>0.19399999999999998</v>
      </c>
      <c r="N23" s="92">
        <f>famplan_unmet_need</f>
        <v>0.19399999999999998</v>
      </c>
      <c r="O23" s="92">
        <f>famplan_unmet_need</f>
        <v>0.19399999999999998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0.35967156273994444</v>
      </c>
      <c r="M24" s="92">
        <f>(1-food_insecure)*(0.49)+food_insecure*(0.7)</f>
        <v>0.61368999999999996</v>
      </c>
      <c r="N24" s="92">
        <f>(1-food_insecure)*(0.49)+food_insecure*(0.7)</f>
        <v>0.61368999999999996</v>
      </c>
      <c r="O24" s="92">
        <f>(1-food_insecure)*(0.49)+food_insecure*(0.7)</f>
        <v>0.61368999999999996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0.1541449554599762</v>
      </c>
      <c r="M25" s="92">
        <f>(1-food_insecure)*(0.21)+food_insecure*(0.3)</f>
        <v>0.26300999999999997</v>
      </c>
      <c r="N25" s="92">
        <f>(1-food_insecure)*(0.21)+food_insecure*(0.3)</f>
        <v>0.26300999999999997</v>
      </c>
      <c r="O25" s="92">
        <f>(1-food_insecure)*(0.21)+food_insecure*(0.3)</f>
        <v>0.26300999999999997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7.2263689624786381E-2</v>
      </c>
      <c r="M26" s="92">
        <f>(1-food_insecure)*(0.3)</f>
        <v>0.12330000000000001</v>
      </c>
      <c r="N26" s="92">
        <f>(1-food_insecure)*(0.3)</f>
        <v>0.12330000000000001</v>
      </c>
      <c r="O26" s="92">
        <f>(1-food_insecure)*(0.3)</f>
        <v>0.12330000000000001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0.41391979217529296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0.69</v>
      </c>
      <c r="D33" s="92">
        <f t="shared" si="3"/>
        <v>0.69</v>
      </c>
      <c r="E33" s="92">
        <f t="shared" si="3"/>
        <v>0.69</v>
      </c>
      <c r="F33" s="92">
        <f t="shared" si="3"/>
        <v>0.69</v>
      </c>
      <c r="G33" s="92">
        <f t="shared" si="3"/>
        <v>0.69</v>
      </c>
      <c r="H33" s="92">
        <f t="shared" si="3"/>
        <v>0.69</v>
      </c>
      <c r="I33" s="92">
        <f t="shared" si="3"/>
        <v>0.69</v>
      </c>
      <c r="J33" s="92">
        <f t="shared" si="3"/>
        <v>0.69</v>
      </c>
      <c r="K33" s="92">
        <f t="shared" si="3"/>
        <v>0.69</v>
      </c>
      <c r="L33" s="92">
        <f t="shared" si="3"/>
        <v>0.69</v>
      </c>
      <c r="M33" s="92">
        <f t="shared" si="3"/>
        <v>0.69</v>
      </c>
      <c r="N33" s="92">
        <f t="shared" si="3"/>
        <v>0.69</v>
      </c>
      <c r="O33" s="92">
        <f t="shared" si="3"/>
        <v>0.69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2020-03-24T06:49:05Z</dcterms:modified>
</cp:coreProperties>
</file>