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5985959-406C-4207-AFBC-AECEC10A6EF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I7" i="2" s="1"/>
  <c r="H8" i="2"/>
  <c r="H9" i="2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C6" i="51"/>
  <c r="C8" i="51"/>
  <c r="I34" i="2"/>
  <c r="I38" i="2"/>
  <c r="I24" i="2"/>
  <c r="I22" i="2"/>
  <c r="I18" i="2"/>
  <c r="I32" i="2"/>
  <c r="I31" i="2"/>
  <c r="I27" i="2"/>
  <c r="I36" i="2"/>
  <c r="A3" i="2"/>
  <c r="A24" i="2"/>
  <c r="A18" i="2"/>
  <c r="A40" i="2"/>
  <c r="A22" i="2"/>
  <c r="A27" i="2"/>
  <c r="A31" i="2"/>
  <c r="A20" i="2"/>
  <c r="A19" i="2"/>
  <c r="A17" i="2"/>
  <c r="A33" i="2"/>
  <c r="A30" i="2"/>
  <c r="A23" i="2"/>
  <c r="A39" i="2"/>
  <c r="A37" i="2"/>
  <c r="A4" i="2"/>
  <c r="A5" i="2"/>
  <c r="A38" i="2"/>
  <c r="C7" i="51" l="1"/>
  <c r="I15" i="2"/>
  <c r="I14" i="2"/>
  <c r="I13" i="2"/>
  <c r="I10" i="2"/>
  <c r="I9" i="2"/>
  <c r="I8" i="2"/>
  <c r="I5" i="2"/>
  <c r="I4" i="2"/>
  <c r="I3" i="2"/>
  <c r="I2" i="2"/>
  <c r="A21" i="2"/>
  <c r="A28" i="2"/>
  <c r="A29" i="2"/>
  <c r="A32" i="2"/>
  <c r="A35" i="2"/>
  <c r="A25" i="2"/>
  <c r="A34" i="2"/>
  <c r="A6" i="2"/>
  <c r="A7" i="2" s="1"/>
  <c r="A8" i="2" s="1"/>
  <c r="A9" i="2" s="1"/>
  <c r="A10" i="2" s="1"/>
  <c r="A11" i="2" s="1"/>
  <c r="A12" i="2" s="1"/>
  <c r="A13" i="2" s="1"/>
  <c r="A14" i="2" s="1"/>
  <c r="A15" i="2" s="1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4CE4302-BA27-499B-95F3-710FF3C674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8D01866-262E-4305-B7FA-21D074DC320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925C7F5-2DE2-459F-A689-1C55BFAE1E7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F360874-36C3-41A5-BC4F-071D6DEA5AD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52973857-2C68-4CA7-867C-1966E2DDABE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9E14E6E-8398-4871-ACB7-E03C3119FE8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D27A4F30-6375-400D-A4EC-5213ECF8829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E5BFC599-3B30-4089-8A9F-72CBAB63883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2F04323-1305-4B39-B48B-870FC2A2170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88CF64C-9FEF-440E-BA7B-26D4B0726F2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EE5FD67-4CEB-4591-BFAE-817E0B96DB9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AA5FF01-860F-46CA-A43C-F80D7C0D7B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6B5764E-AC27-4BB0-B7C6-B836BDDE58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CC2D91B-A5EA-40B2-949F-358FDA0AFA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29CF4231-4114-48E1-91D3-5EA5804B75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1BD12A9-B8FF-46BC-A034-573B82ADEC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F2AD2C3-7B81-480E-9B0E-34847E6539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AB1D5E0-DF2B-427F-8E42-DEBCD704F0C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9062A1B-B1BC-47B2-B75D-D9CC5B9F7C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3FF2C005-E3D4-45E0-AE6F-92BC2F0866D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1669707-CDC2-451A-8E48-5823B252F92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CC1C2EA-22F3-4908-8271-78CEF416A3F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8017D0C-29E9-478C-936B-9A353F1FACD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500C716-9098-42C1-9C0A-B474A7EF13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0BEF6C5-F653-4DAD-8C79-BC0BA95E22A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7B1BD4F-1F8F-44D8-936A-DE818F68F1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2E3FCFB-9081-466D-A217-09A890BED4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7EF8307-024D-40AF-9E30-D06EC24BDE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7ABC446-DE5E-4B19-9591-A0EED2B683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32AA84E-C07A-471A-B9D6-B7B86DE264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997931D-30F8-4608-88F4-BB36979289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875C93E-365E-41F4-90DB-66EF4D6432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70CDBC1-AA10-48F2-A89E-7C171DD33C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FE45739-0FF5-47E0-85D5-BEA79C1A8E6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4DBB78F-A968-43F9-B9C1-B3A7D102F98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FF0467F-04AE-46B2-B722-1B06B69646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628CB51-E344-433D-9B79-92F4832CFE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0D2436CA-CAEC-4171-9F44-81B248A1A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2D6B750-7E1D-470B-B6E9-CF8D589078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8B00E44-395B-44C8-A3F8-9BEA8424D7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5095FC61-CD75-4494-9518-F408954B05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B7148E2-FC04-4F25-8594-F09656596C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D18729E0-CE1F-4CC8-BCD1-3A03562933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F06A133-4E02-49A9-B7F4-5C06DE360B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C4FBDAD-42F0-44B4-8EF3-B8F9B754EE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572712A-C3D9-4A2E-AE62-A447E00AE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31BEF75-557C-4457-B55B-687610F396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6698715-66CC-46D6-BB65-0A970EE9B2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8BF1A43-2C7A-491D-8AF6-40A21AE7D5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4D2F252-6386-47BA-9284-F12D96656F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D207A5A-FA43-4124-8EC5-A9439A309C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F4A961A-7173-4BFF-ACFE-F2AA922B06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01D188F-1E92-48C7-9D3E-5C5A976F2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7123C2C-37A6-4678-A21C-5CEDF4B062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DA63F7CA-F59B-420F-83A6-ABB0C32B8D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402E882-7429-49FD-B85A-0AF0963695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4C11884-3917-44CC-9FE4-DF75B2FD50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23F60BC-D92C-4586-9AD3-DD9BC0F8F1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A736FDD-2CCE-4DB3-8D99-CDAA2FD7E2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79ADCAA-B7E0-401B-9A14-9B2279C541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83C0858-5C95-491B-B41A-A09F21D84E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09B638B-13F1-4BD9-9DE1-91D09E5BF9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31DC0CA-7BE3-4400-AEB6-523BDBE2E0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7D87EEE-D290-463C-81A1-4A46ABB856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213CDCFE-9512-4CD1-A348-79E16C7018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B3FCE0F-C792-40A1-BD44-16B07D500F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5516423-9E3F-4895-97DF-EE267F7D37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92BE4FE-2C9E-4567-99FA-6570BC5759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8E52802-075A-4443-9A55-0C71BCA475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A0BCDC45-50EB-4221-AE6D-16490B2073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8D47BF7-20D7-493A-B481-1A55136F46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DFFC028-5AD7-49C5-B453-8D536D9857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6A45CB1-728B-4F80-A86D-AD27DA4E7F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5521338-4533-420E-ABDB-E23A7A797B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B19233E-8714-499D-AEEE-5D5B038A16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871D0DC-3EBA-4AC8-A867-78A9435A8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518DC48-2614-4FF8-BEA0-0C89A10D4A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95B1E3C-65BB-4CFD-8275-01644D5B61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75541B0-A752-47A1-B669-138DCEAE3C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FC8F9A6-5561-47E4-A893-F32881C846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D11C55CC-1323-4155-A07A-9FFA17D719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5B9FC63-D8C0-4AF1-89D7-02D06BB046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30D2C16-8636-4DCA-AC73-4B757E1E7A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02ACCEB-518B-495C-ABF4-6947BA0A6E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73E73E4-D7AD-4C6F-8606-D3841593F2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3E0DAAD-E1E2-4360-A16B-15FF70CF55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9D7FF17-5355-48D6-A2F6-5ED940F18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AE89C89-6161-40D1-8631-81EF93FCE3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F83AEB4-D96E-457C-A58A-C27060B0B1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2B06854-FD66-418E-8F5C-ACEC63F9A1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8D6B19F-0B55-4342-B138-7C2D705AA1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6437A67-1DDC-4C07-8356-D66F8C9A0F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137E9F3-C397-4843-A8E6-5D7DF73CA2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3FE53001-3511-4C8E-A367-65D2363C48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111F2AE-AFB8-4034-B89E-5A7CD42352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48CFB63-3B61-461E-A4A5-055308C166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63DCB14-635E-49F4-B9E7-CBE018EB0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107393F3-CB1C-46A9-AF6F-8BC3EA04C6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B46638B-3E50-4E1B-A19B-838F982B02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08D575F-DDF3-43CF-930D-D5D38F20FB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4DF9397-E36A-42E9-9E82-AAE120EE47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57C791E-5FF6-4D84-81E1-285A40C107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C995F64-3518-4CF2-88C6-C4BD4D385B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8DBDE29-EA5F-46F7-B5DC-829D3AE823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1FB4833-E13B-4B8B-9A8F-B52A09ECCE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0F2A923-A291-42CB-90BC-8F125AE240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C19ED55-C970-4004-9636-A54332709E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CB7B47D-96E7-4CA9-972C-FE5C1E80A7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6FB7924-8928-4206-8616-F45EE78337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3ABFB7C-B39D-4290-8694-BDA27CBDD9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1435C73-9CF1-4356-814D-A4E37C697C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9D0C4B7-75A4-4568-9233-5D82F94EFC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2E954E9-F098-470F-B012-ED4B2B82E4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B6C4496-74C9-4736-B5B5-EABA96A13E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06F1C97-DCED-48DD-AD2C-DCFC8E8A9E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A5466AD-0A58-4E67-86A0-93D0661B0B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A4949D0-CE09-4EC1-B807-E91EEC16F3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729BF7A-F12F-4E05-AD27-C9BE390135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7D5C874-6A45-4B87-8EBA-EA4C5F377A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445E6AA-049A-4FC1-BD74-04621AD694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1813BC9-8AAD-4BFC-BA0D-96D07A3327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5EE60B0-A23F-4B7B-86A7-31B3D27CC0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55D13C2-C117-4FF5-AFA4-513FF11354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5599A62-F23B-4BA0-BCDE-AD13077B59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70ACF81-FF82-4250-B740-AF2560699F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B38F565-BE5A-436D-9AA8-FADC54ADE7D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7AD7796-B7C3-4933-B148-2E092B4BFC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2E0300F-8843-4A88-9EAB-C99212F321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6383B07-07F9-49A0-9D27-7B3BA3F8AB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7631B3B-7D34-438A-A9CD-9A7CF203F0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50CD016-E77E-43A7-95F7-D573A8753E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821ADB8-D7C1-4BAA-A802-AF831CB012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3FCFB43-000C-48A6-B0FD-7EE8EDE2AF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223B1BF6-0CDB-4AA3-BD15-BC0983E71ED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0B57AF4-6258-48E6-A217-2D92707001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464E997-1A9B-4F95-9EF1-08067FB8D8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A4447A1-A205-4237-BA76-C515AA3FD9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DC5B9DC-B445-47B8-85C4-68B0C3CA31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30B27383-0F3A-4A6E-A9B1-7D13E82ABA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AADD007-450E-467C-8FAE-4175651607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0841F57-47D0-4306-A0D9-72D5B9EAB80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54AE3AC-761B-4D30-BF4D-9274180A4F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2AB8502-C85A-4012-B040-69AD9DD9A67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CD0BD88-2453-44DC-A99C-B60A76363B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B051D0E-6BEF-4710-BB37-79F9A228D5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F72BC70-DF72-44E8-B5F6-9810029BB6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492BEF3-D110-4FEF-9E77-E89AB1EEB6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8CB5180-7CD8-4397-A354-39D748A7FE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ECE6936-6FF3-4A2D-8F5D-D2481B2D64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726332F-96BD-41F6-AFCC-D5509974A1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55F4261-C95E-44E3-A350-87FD48C9FC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5B23775-DFF5-4416-9E17-81ECD8EC623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1027EFF-BDA6-4B0E-9987-B4C71C072B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93B7A21-8D8A-4510-9AEC-1C12AB1A63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6C26F1D-05F7-4B29-99B8-43DD319AEE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ABFD9F1-CACC-4187-AE2C-A026E15DC8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CBC5128-8855-49C2-B339-1A3475480B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6E4A85E4-1A15-4648-AAA3-E5F709AB9B5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DB282D6-731C-4915-BAB2-AAD8CFF4E6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B38C2B9-E84C-4771-903A-341F4023A0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40263C1-26F3-4D24-A958-086653714C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CF35A24-AAA3-4310-9122-70A11A4475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B5F7125-A269-4E58-94D3-951B3EB5AF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83AB7D2-52DC-4134-A54B-460FC40694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F6D84A3-1818-422A-B746-DC638CDADF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6003212F-23B4-4443-8AFD-1FF22E06B6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58F514F-A920-4EC6-BDFE-200A836510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6AA18EB3-47F8-4821-B89C-EB03727DA1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32A34B3-78C4-424A-81DE-FEA046577D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B0B35D4-F036-4453-B338-557BE9FF5C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3190B8F-17E4-45B8-9E2D-EE41A7E4CE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38B3988-BF66-4E1B-BE82-42E8C826C2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41E4585-0302-4805-A88E-A8E54C9762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42FC915-924C-4BDD-A198-E9E8C7E882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DE9D84F-8232-418F-BD5A-74DF6956DA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35A5B6F-119C-42D6-8EF1-9DF01ACAAA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891FD15-668B-40E6-8941-8B0FE68C6E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719FBBE-DB10-429A-A6F4-8C3184DB14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7B2A5E1-6C3A-476D-A5C8-7C0E75CF54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13A5C15-4DBA-4FE5-9C89-B5A95EC911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D62593B-040A-49EC-9D13-E3FB2C43B9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6637F0B1-1684-4975-B3C7-EB9BE2DA5B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E4EA625-AC34-452B-99EA-FF277D5AC0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E7D3F04-62D8-428D-8B5D-04FC44B44D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4FCD3A2-EC4C-4FA9-8F51-B5DF9F30ED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229DEC7-521F-4C2E-8675-A7BC1B76FD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655A53F-7842-4E0A-9AD5-4ABC0AD1D0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369E532-82CF-4570-B8E1-495183552F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303E7C6-6F30-4B58-A70E-604D787793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0EDD5458-BAE3-442A-94CE-EE867370D0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CD6F389-5ED3-4D7E-9F5D-BCD73196B6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3111493-C419-48D5-B803-FD1BCAC6CC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598B93B-1935-49DB-B07F-CBC5E7F2ED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50D62A6-1C31-47D3-B47D-69A93C48CB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2D55E8F-036F-4AE8-8B55-EA0B638DE7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60421BE-11A3-444F-8288-84E0DA8D71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A1E524B-41B6-4F27-8745-519A4834D8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B1F7C11F-50F1-4904-86DA-425A65D21F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2932815-64DD-40B8-A427-AA66826AB8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9517192-0CBA-4829-B91E-55D62F781B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DFAE07F-D817-449B-8EE2-5D4244F6CA5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A4BD814-3660-4CB8-8B74-F041FA67C2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124621F-A746-47EC-868F-28DC0F7E26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EEEDB08-FF02-4688-82EE-17AB234360A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6E1DD17D-B3A1-4E36-A872-B9E6B477165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B42D046-0E06-40A6-B95B-259D8EF18F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1C0A27D-D206-40A8-904C-51E213DB7F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8ECEFC8-88DB-40CE-B7F8-D609DBC3F0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32DE4E3-389E-49EA-9A7B-0C8DC495A7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93D184D-1D96-479C-81E8-9F0528E304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7756AD0-2445-416E-A9FB-C2811C8648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48CE6E5-707A-4888-B0E2-FA92452D984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FD661A4-3748-494F-9B83-EF02EAEEF1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3FC47F0-D51A-41B6-AB02-5AB0CA71C3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89A40E1-8764-442A-B7CC-1BB09E8D495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FA3AE68-BD30-4761-A666-CCDC78BA84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EF358259-73EE-47DD-8613-20EFBBF3519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F67CC48-634A-43FD-A00C-4C43403692C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D19A69B-BA87-43FE-9DF5-234D1401EA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1AFAB68-8509-4156-96E8-24066BE9C1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5209F91-46F0-4BD4-BC8F-4C57ABCFD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1B808E0-9FE0-47C5-977E-1571CEC0F9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F8BC3F3-997A-4D3E-93D8-B4CDC077CC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4BDD959-5CD9-4847-8357-E4D28B4D8B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40E4508A-ECA9-4261-8427-28DFA917C0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1AC0256-24B7-42A2-BE56-1DE43F369F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0D5425E-6C97-422A-BC46-C658930B57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A95C9F0-A183-4ECF-9EEB-95FC3A7923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F888622-4C79-49EB-9F9A-6CEC8451DA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4CCEA95-E377-4F84-80B1-44DA958B1C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601DE7E-2504-4E0A-ABC9-95B43378E0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4A49000-462B-422A-A632-572A427BA5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D3EFBAF-B4D1-401D-BFDA-BA970C3D08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6D675BB-7C84-46ED-9A1F-E16DEA9A28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E6613679-0A37-44B1-A4C7-0707FD5120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B40DC92A-1CDC-4355-8775-FC76160028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0F6961B-B896-4BA9-8577-52E7015E0B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ABDED910-AAC3-4CE7-8052-B6505FCB0E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0B5732E-538A-42C6-983C-7C3510226B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B38B0A30-242F-4B20-80BA-4B112F36C2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BDB3AC7-6A69-4CCB-8CD4-E8C659A9DF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89F4718-630D-4B9E-98D6-F5D24C136D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2B97367C-C1B5-40BC-84FC-3B58897C19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DB70853-14FC-4536-9D0B-E392A6465F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36C0667-2100-4286-89EF-9B9AA2513C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3731673-E317-4C4D-8867-D49A8E7BC9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1A545C5-7A57-48BD-AA05-7CE93D3B88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1C66320-B519-4093-AF5E-E08D23389E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732544B-8949-4A0E-AE75-83EC48DA53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3258BAE-F180-4C8B-9AA3-1D32A40AB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410E204-1D51-40FF-85C1-06379CD2A7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9D08A8E-4613-4027-8765-5F16A6E505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92CAAA3-88F0-42A5-B883-ABA119F33C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2A4885F-682C-4554-8557-1A60A32EEE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546F49A-F392-4A9F-9F88-18F3AC833B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24C9C05-1549-4E1C-A276-F836368D28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44FF8FB-1BB1-4F49-8EA4-9E156C3999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B0BD578-63A1-4869-AF86-D73F157643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13E18A6-5ED9-4864-A811-7127625DC7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9C533DC-7AE3-4793-8D2C-6726F1B405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D75AC65-D298-46B4-8CC0-CAF8CE4F3D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02FDF7E-F99D-457A-82D1-6C18513706C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4365611-BC3B-48B3-8E9F-4DB58DD825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98DD37D-D3FE-41A7-B626-A938C49AFF9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2E93990-1E78-4CFA-8BCF-2E9A2EC3E5A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18A4BB4-2F09-45D2-B11B-30842AED054F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15634A4-FD65-45EB-8D24-74C73494E58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2B9D3553-8197-4812-A3CD-330C0186F2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6EE48B4-558D-4E5B-AA58-2E59332B26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3F70522-A5AB-4598-8A98-0A392E0F24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197757B-1D65-4E30-8383-92B5EFFFE5B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00C6F22-FE66-4BAF-B8A3-BD25C393D8C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D65B39F-999B-4F63-810F-30BA3935FA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3F7F259-B57E-47CE-B60C-31C994C1ECF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B171829-77C1-4EE6-876F-56EA0900D9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EB83FA1-30F9-4D84-ACAF-863E6152DC4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7ED821F-253F-41D0-B96C-188B3611A14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C919B52-0A52-4D1A-AFDD-A63EF5A9ECD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8C0226F7-8E60-4FAB-8634-BF1A8293D41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BD274AE-E9BE-4A37-B2AB-FFF0F94F1FC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9255B85-D856-4259-861C-7B61AE6D3B1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1EBE240-B251-4418-9A48-46B38D405B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64B56C7-A8B0-47FE-96FD-37941181BB6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DCB162F6-BEA2-4E3D-8EC7-DC0466E85A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E892F00-394A-450E-92E7-216C4306D1B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76EC388-7C65-42A3-858B-9A74B14E6A4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23EC563-5B66-44FB-B6F1-EAFFF00138B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08CF460-FBD5-4406-850C-AB8C5F2D24F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413AB09-92FD-4253-AB29-E650C8E8623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BF87F4E-2B62-4F21-85D8-CB5A0FA39B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E9664D2-2307-474E-8051-91BB1F6E47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304C898-A223-43F6-92E5-71C8F0037B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21C3A19-2080-4242-8788-6F17DD0A0E5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02B1EFE-D20A-432F-A208-1057029C2EC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9A5F624-9ACB-4108-8499-5C627ECA568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C6F5EB0-6DF8-4D69-83B7-F7C0A180097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15AA561-68E4-4BF3-8AA2-FCFEB3DD525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C3FDB4C-7F2F-48E6-972D-ECAD60F90CC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A2FA7F8-64C7-4263-B3F8-F2CD78B93A7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922B701-BAF5-4719-8DB1-7C3B9BA1353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2A61485-8F1B-4F79-837C-A5176791A2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71C0779-A09E-4D64-8148-5D0EE579742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3F5E02F-0075-46E6-9DBB-9637AA5581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4EF4060-DCCE-4A19-BB56-A1F0202A9B6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5560738-6914-4D2D-A356-ECAC9ED5B97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BC5AB83D-B33B-4AD5-88B0-21B35D3B2AC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DE72C59-4DD7-43E3-BB2D-7121A6ACBCF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C31DECE7-4C12-46AE-963D-C1F9BA7EE0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DA9A968-1F29-459B-9C6B-3F6CF34CD1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5922349-E202-44BB-8EB9-FB8AF8EDF6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D0B7035-5BFC-4820-822D-FBD53C3297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257BE25-C5DC-4653-BF19-1741DBA5973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680B215-11F9-4164-B8D5-1FEB078DE31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230A6AD7-F8A8-4A75-8739-DD1938F667C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2769613-6B8C-4F02-BC72-E8A14077C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F4F0273-6990-4A32-9DA1-72DA346A5D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DB396AC-00EA-4BE7-B805-2BEBF388D90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14A2C4D-5ED6-4057-8D27-C5A2D995115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DC0BAD1-1D51-49A7-9FF1-5FA897AEE52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BB842C75-DEFD-4E46-9172-A3D9C6B1A3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E27EA936-3A11-4F2B-B3FC-ECF4F7795DE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CC66FEA-0F22-40FA-8D92-BD9BEF5B657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7048A69B-8E87-4E69-9BEF-C389282841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<sst xmlns="http://schemas.openxmlformats.org/spreadsheetml/2006/main" count="1102" uniqueCount="271">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</sst>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15365538</v>
      </c>
    </row>
    <row r="8" spans="1:3" ht="15" customHeight="1" x14ac:dyDescent="0.25">
      <c r="B8" s="7" t="s">
        <v>106</v>
      </c>
      <c r="C8" s="70">
        <v>0.23499999999999999</v>
      </c>
    </row>
    <row r="9" spans="1:3" ht="15" customHeight="1" x14ac:dyDescent="0.25">
      <c r="B9" s="9" t="s">
        <v>107</v>
      </c>
      <c r="C9" s="71">
        <v>0.14000000000000001</v>
      </c>
    </row>
    <row r="10" spans="1:3" ht="15" customHeight="1" x14ac:dyDescent="0.25">
      <c r="B10" s="9" t="s">
        <v>105</v>
      </c>
      <c r="C10" s="71">
        <v>0.30406169891357399</v>
      </c>
    </row>
    <row r="11" spans="1:3" ht="15" customHeight="1" x14ac:dyDescent="0.25">
      <c r="B11" s="7" t="s">
        <v>108</v>
      </c>
      <c r="C11" s="70">
        <v>0.318</v>
      </c>
    </row>
    <row r="12" spans="1:3" ht="15" customHeight="1" x14ac:dyDescent="0.25">
      <c r="B12" s="7" t="s">
        <v>109</v>
      </c>
      <c r="C12" s="70">
        <v>0.313</v>
      </c>
    </row>
    <row r="13" spans="1:3" ht="15" customHeight="1" x14ac:dyDescent="0.25">
      <c r="B13" s="7" t="s">
        <v>110</v>
      </c>
      <c r="C13" s="70">
        <v>0.40600000000000003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8.4900000000000003E-2</v>
      </c>
    </row>
    <row r="24" spans="1:3" ht="15" customHeight="1" x14ac:dyDescent="0.25">
      <c r="B24" s="20" t="s">
        <v>102</v>
      </c>
      <c r="C24" s="71">
        <v>0.46399999999999997</v>
      </c>
    </row>
    <row r="25" spans="1:3" ht="15" customHeight="1" x14ac:dyDescent="0.25">
      <c r="B25" s="20" t="s">
        <v>103</v>
      </c>
      <c r="C25" s="71">
        <v>0.35129999999999995</v>
      </c>
    </row>
    <row r="26" spans="1:3" ht="15" customHeight="1" x14ac:dyDescent="0.25">
      <c r="B26" s="20" t="s">
        <v>104</v>
      </c>
      <c r="C26" s="71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28.9</v>
      </c>
    </row>
    <row r="38" spans="1:5" ht="15" customHeight="1" x14ac:dyDescent="0.25">
      <c r="B38" s="16" t="s">
        <v>91</v>
      </c>
      <c r="C38" s="75">
        <v>41</v>
      </c>
      <c r="D38" s="17"/>
      <c r="E38" s="18"/>
    </row>
    <row r="39" spans="1:5" ht="15" customHeight="1" x14ac:dyDescent="0.25">
      <c r="B39" s="16" t="s">
        <v>90</v>
      </c>
      <c r="C39" s="75">
        <v>58.5</v>
      </c>
      <c r="D39" s="17"/>
      <c r="E39" s="17"/>
    </row>
    <row r="40" spans="1:5" ht="15" customHeight="1" x14ac:dyDescent="0.25">
      <c r="B40" s="16" t="s">
        <v>171</v>
      </c>
      <c r="C40" s="75">
        <v>3.53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1.6200000000000003E-2</v>
      </c>
      <c r="D45" s="17"/>
    </row>
    <row r="46" spans="1:5" ht="15.75" customHeight="1" x14ac:dyDescent="0.25">
      <c r="B46" s="16" t="s">
        <v>11</v>
      </c>
      <c r="C46" s="71">
        <v>8.4600000000000009E-2</v>
      </c>
      <c r="D46" s="17"/>
    </row>
    <row r="47" spans="1:5" ht="15.75" customHeight="1" x14ac:dyDescent="0.25">
      <c r="B47" s="16" t="s">
        <v>12</v>
      </c>
      <c r="C47" s="71">
        <v>0.30459999999999998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3.3563949891375007</v>
      </c>
      <c r="D51" s="17"/>
    </row>
    <row r="52" spans="1:4" ht="15" customHeight="1" x14ac:dyDescent="0.25">
      <c r="B52" s="16" t="s">
        <v>125</v>
      </c>
      <c r="C52" s="76">
        <v>2.7793513543800001</v>
      </c>
    </row>
    <row r="53" spans="1:4" ht="15.75" customHeight="1" x14ac:dyDescent="0.25">
      <c r="B53" s="16" t="s">
        <v>126</v>
      </c>
      <c r="C53" s="76">
        <v>2.7793513543800001</v>
      </c>
    </row>
    <row r="54" spans="1:4" ht="15.75" customHeight="1" x14ac:dyDescent="0.25">
      <c r="B54" s="16" t="s">
        <v>127</v>
      </c>
      <c r="C54" s="76">
        <v>1.75711568142</v>
      </c>
    </row>
    <row r="55" spans="1:4" ht="15.75" customHeight="1" x14ac:dyDescent="0.25">
      <c r="B55" s="16" t="s">
        <v>128</v>
      </c>
      <c r="C55" s="76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0.51705803850179199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36.104865630041672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47.391762786682584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70.675747512215978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0.15297543842324213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1.1688974430033845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1.1688974430033845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1.1688974430033845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1.1688974430033845</v>
      </c>
      <c r="E13" s="86" t="s">
        <v>202</v>
      </c>
    </row>
    <row r="14" spans="1:5" ht="15.75" customHeight="1" x14ac:dyDescent="0.25">
      <c r="A14" s="11" t="s">
        <v>187</v>
      </c>
      <c r="B14" s="85">
        <v>5.0999999999999997E-2</v>
      </c>
      <c r="C14" s="85">
        <v>0.95</v>
      </c>
      <c r="D14" s="86">
        <v>15.051012117177663</v>
      </c>
      <c r="E14" s="86" t="s">
        <v>202</v>
      </c>
    </row>
    <row r="15" spans="1:5" ht="15.75" customHeight="1" x14ac:dyDescent="0.25">
      <c r="A15" s="11" t="s">
        <v>209</v>
      </c>
      <c r="B15" s="85">
        <v>5.0999999999999997E-2</v>
      </c>
      <c r="C15" s="85">
        <v>0.95</v>
      </c>
      <c r="D15" s="86">
        <v>15.051012117177663</v>
      </c>
      <c r="E15" s="86" t="s">
        <v>202</v>
      </c>
    </row>
    <row r="16" spans="1:5" ht="15.75" customHeight="1" x14ac:dyDescent="0.25">
      <c r="A16" s="52" t="s">
        <v>57</v>
      </c>
      <c r="B16" s="85">
        <v>1.2E-2</v>
      </c>
      <c r="C16" s="85">
        <v>0.95</v>
      </c>
      <c r="D16" s="86">
        <v>0.25353452797983911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0.13800000000000001</v>
      </c>
      <c r="C18" s="85">
        <v>0.95</v>
      </c>
      <c r="D18" s="87">
        <v>1.7327840647821271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1.7327840647821271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1.7327840647821271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1.6489285886905378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25.652464004019169</v>
      </c>
      <c r="E22" s="86" t="s">
        <v>202</v>
      </c>
    </row>
    <row r="23" spans="1:5" ht="15.75" customHeight="1" x14ac:dyDescent="0.25">
      <c r="A23" s="52" t="s">
        <v>34</v>
      </c>
      <c r="B23" s="85">
        <v>0.70499999999999996</v>
      </c>
      <c r="C23" s="85">
        <v>0.95</v>
      </c>
      <c r="D23" s="86">
        <v>4.9325180741630454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21.746117356862918</v>
      </c>
      <c r="E24" s="86" t="s">
        <v>202</v>
      </c>
    </row>
    <row r="25" spans="1:5" ht="15.75" customHeight="1" x14ac:dyDescent="0.25">
      <c r="A25" s="52" t="s">
        <v>87</v>
      </c>
      <c r="B25" s="85">
        <v>0.11699999999999999</v>
      </c>
      <c r="C25" s="85">
        <v>0.95</v>
      </c>
      <c r="D25" s="86">
        <v>21.745828433656246</v>
      </c>
      <c r="E25" s="86" t="s">
        <v>202</v>
      </c>
    </row>
    <row r="26" spans="1:5" ht="15.75" customHeight="1" x14ac:dyDescent="0.25">
      <c r="A26" s="52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3.9758877902470471</v>
      </c>
      <c r="E27" s="86" t="s">
        <v>202</v>
      </c>
    </row>
    <row r="28" spans="1:5" ht="15.75" customHeight="1" x14ac:dyDescent="0.25">
      <c r="A28" s="52" t="s">
        <v>84</v>
      </c>
      <c r="B28" s="85">
        <v>0.29499999999999998</v>
      </c>
      <c r="C28" s="85">
        <v>0.95</v>
      </c>
      <c r="D28" s="86">
        <v>1.3273027760626541</v>
      </c>
      <c r="E28" s="86" t="s">
        <v>202</v>
      </c>
    </row>
    <row r="29" spans="1:5" ht="15.75" customHeight="1" x14ac:dyDescent="0.25">
      <c r="A29" s="52" t="s">
        <v>58</v>
      </c>
      <c r="B29" s="85">
        <v>0.13800000000000001</v>
      </c>
      <c r="C29" s="85">
        <v>0.95</v>
      </c>
      <c r="D29" s="86">
        <v>63.608546888725961</v>
      </c>
      <c r="E29" s="86" t="s">
        <v>202</v>
      </c>
    </row>
    <row r="30" spans="1:5" ht="15.75" customHeight="1" x14ac:dyDescent="0.25">
      <c r="A30" s="52" t="s">
        <v>67</v>
      </c>
      <c r="B30" s="85">
        <v>0.12</v>
      </c>
      <c r="C30" s="85">
        <v>0.95</v>
      </c>
      <c r="D30" s="86">
        <v>2.1795294600697686</v>
      </c>
      <c r="E30" s="86" t="s">
        <v>202</v>
      </c>
    </row>
    <row r="31" spans="1:5" ht="15.75" customHeight="1" x14ac:dyDescent="0.25">
      <c r="A31" s="52" t="s">
        <v>28</v>
      </c>
      <c r="B31" s="85">
        <v>0.75</v>
      </c>
      <c r="C31" s="85">
        <v>0.95</v>
      </c>
      <c r="D31" s="86">
        <v>0.48159678577230747</v>
      </c>
      <c r="E31" s="86" t="s">
        <v>202</v>
      </c>
    </row>
    <row r="32" spans="1:5" ht="15.75" customHeight="1" x14ac:dyDescent="0.25">
      <c r="A32" s="52" t="s">
        <v>83</v>
      </c>
      <c r="B32" s="85">
        <v>8.3000000000000004E-2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0.36899999999999999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0.28000000000000003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0.57299999999999995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0.121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0.33299999999999996</v>
      </c>
      <c r="C37" s="85">
        <v>0.95</v>
      </c>
      <c r="D37" s="86">
        <v>3.993553334710461</v>
      </c>
      <c r="E37" s="86" t="s">
        <v>202</v>
      </c>
    </row>
    <row r="38" spans="1:6" ht="15.75" customHeight="1" x14ac:dyDescent="0.25">
      <c r="A38" s="52" t="s">
        <v>60</v>
      </c>
      <c r="B38" s="85">
        <v>0.33299999999999996</v>
      </c>
      <c r="C38" s="85">
        <v>0.95</v>
      </c>
      <c r="D38" s="86">
        <v>0.50702185611008344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3280444.7246900001</v>
      </c>
      <c r="C2" s="78">
        <v>6103348</v>
      </c>
      <c r="D2" s="78">
        <v>9389097</v>
      </c>
      <c r="E2" s="78">
        <v>6309554</v>
      </c>
      <c r="F2" s="78">
        <v>4055218</v>
      </c>
      <c r="G2" s="22">
        <f t="shared" ref="G2:G40" si="0">C2+D2+E2+F2</f>
        <v>25857217</v>
      </c>
      <c r="H2" s="22">
        <f t="shared" ref="H2:H40" si="1">(B2 + stillbirth*B2/(1000-stillbirth))/(1-abortion)</f>
        <v>3886041.5545020439</v>
      </c>
      <c r="I2" s="22">
        <f>G2-H2</f>
        <v>21971175.445497956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3305303.2949999999</v>
      </c>
      <c r="C3" s="78">
        <v>6215000</v>
      </c>
      <c r="D3" s="78">
        <v>9784000</v>
      </c>
      <c r="E3" s="78">
        <v>6543000</v>
      </c>
      <c r="F3" s="78">
        <v>4195000</v>
      </c>
      <c r="G3" s="22">
        <f t="shared" si="0"/>
        <v>26737000</v>
      </c>
      <c r="H3" s="22">
        <f t="shared" si="1"/>
        <v>3915489.2194735361</v>
      </c>
      <c r="I3" s="22">
        <f t="shared" ref="I3:I15" si="3">G3-H3</f>
        <v>22821510.780526463</v>
      </c>
    </row>
    <row r="4" spans="1:9" ht="15.75" customHeight="1" x14ac:dyDescent="0.25">
      <c r="A4" s="7">
        <f t="shared" si="2"/>
        <v>2019</v>
      </c>
      <c r="B4" s="77">
        <v>3328199.7839999995</v>
      </c>
      <c r="C4" s="78">
        <v>6309000</v>
      </c>
      <c r="D4" s="78">
        <v>10174000</v>
      </c>
      <c r="E4" s="78">
        <v>6783000</v>
      </c>
      <c r="F4" s="78">
        <v>4350000</v>
      </c>
      <c r="G4" s="22">
        <f t="shared" si="0"/>
        <v>27616000</v>
      </c>
      <c r="H4" s="22">
        <f t="shared" si="1"/>
        <v>3942612.5869354298</v>
      </c>
      <c r="I4" s="22">
        <f t="shared" si="3"/>
        <v>23673387.413064569</v>
      </c>
    </row>
    <row r="5" spans="1:9" ht="15.75" customHeight="1" x14ac:dyDescent="0.25">
      <c r="A5" s="7">
        <f t="shared" si="2"/>
        <v>2020</v>
      </c>
      <c r="B5" s="77">
        <v>3349055.0589999999</v>
      </c>
      <c r="C5" s="78">
        <v>6388000</v>
      </c>
      <c r="D5" s="78">
        <v>10543000</v>
      </c>
      <c r="E5" s="78">
        <v>7032000</v>
      </c>
      <c r="F5" s="78">
        <v>4524000</v>
      </c>
      <c r="G5" s="22">
        <f t="shared" si="0"/>
        <v>28487000</v>
      </c>
      <c r="H5" s="22">
        <f t="shared" si="1"/>
        <v>3967317.9156582691</v>
      </c>
      <c r="I5" s="22">
        <f t="shared" si="3"/>
        <v>24519682.084341731</v>
      </c>
    </row>
    <row r="6" spans="1:9" ht="15.75" customHeight="1" x14ac:dyDescent="0.25">
      <c r="A6" s="7">
        <f t="shared" si="2"/>
        <v>2021</v>
      </c>
      <c r="B6" s="77">
        <v>3368452.0058000004</v>
      </c>
      <c r="C6" s="78">
        <v>6453000</v>
      </c>
      <c r="D6" s="78">
        <v>10897000</v>
      </c>
      <c r="E6" s="78">
        <v>7288000</v>
      </c>
      <c r="F6" s="78">
        <v>4715000</v>
      </c>
      <c r="G6" s="22">
        <f t="shared" si="0"/>
        <v>29353000</v>
      </c>
      <c r="H6" s="22">
        <f t="shared" si="1"/>
        <v>3990295.6969108977</v>
      </c>
      <c r="I6" s="22">
        <f t="shared" si="3"/>
        <v>25362704.303089101</v>
      </c>
    </row>
    <row r="7" spans="1:9" ht="15.75" customHeight="1" x14ac:dyDescent="0.25">
      <c r="A7" s="7">
        <f t="shared" si="2"/>
        <v>2022</v>
      </c>
      <c r="B7" s="77">
        <v>3385655.5529999998</v>
      </c>
      <c r="C7" s="78">
        <v>6502000</v>
      </c>
      <c r="D7" s="78">
        <v>11233000</v>
      </c>
      <c r="E7" s="78">
        <v>7550000</v>
      </c>
      <c r="F7" s="78">
        <v>4925000</v>
      </c>
      <c r="G7" s="22">
        <f t="shared" si="0"/>
        <v>30210000</v>
      </c>
      <c r="H7" s="22">
        <f t="shared" si="1"/>
        <v>4010675.1591224894</v>
      </c>
      <c r="I7" s="22">
        <f t="shared" si="3"/>
        <v>26199324.840877511</v>
      </c>
    </row>
    <row r="8" spans="1:9" ht="15.75" customHeight="1" x14ac:dyDescent="0.25">
      <c r="A8" s="7">
        <f t="shared" si="2"/>
        <v>2023</v>
      </c>
      <c r="B8" s="77">
        <v>3400525.3758</v>
      </c>
      <c r="C8" s="78">
        <v>6544000</v>
      </c>
      <c r="D8" s="78">
        <v>11544000</v>
      </c>
      <c r="E8" s="78">
        <v>7824000</v>
      </c>
      <c r="F8" s="78">
        <v>5149000</v>
      </c>
      <c r="G8" s="22">
        <f t="shared" si="0"/>
        <v>31061000</v>
      </c>
      <c r="H8" s="22">
        <f t="shared" si="1"/>
        <v>4028290.0723914043</v>
      </c>
      <c r="I8" s="22">
        <f t="shared" si="3"/>
        <v>27032709.927608594</v>
      </c>
    </row>
    <row r="9" spans="1:9" ht="15.75" customHeight="1" x14ac:dyDescent="0.25">
      <c r="A9" s="7">
        <f t="shared" si="2"/>
        <v>2024</v>
      </c>
      <c r="B9" s="77">
        <v>3412956.9992000004</v>
      </c>
      <c r="C9" s="78">
        <v>6594000</v>
      </c>
      <c r="D9" s="78">
        <v>11826000</v>
      </c>
      <c r="E9" s="78">
        <v>8122000</v>
      </c>
      <c r="F9" s="78">
        <v>5377000</v>
      </c>
      <c r="G9" s="22">
        <f t="shared" si="0"/>
        <v>31919000</v>
      </c>
      <c r="H9" s="22">
        <f t="shared" si="1"/>
        <v>4043016.6747812331</v>
      </c>
      <c r="I9" s="22">
        <f t="shared" si="3"/>
        <v>27875983.325218767</v>
      </c>
    </row>
    <row r="10" spans="1:9" ht="15.75" customHeight="1" x14ac:dyDescent="0.25">
      <c r="A10" s="7">
        <f t="shared" si="2"/>
        <v>2025</v>
      </c>
      <c r="B10" s="77">
        <v>3422797.8190000001</v>
      </c>
      <c r="C10" s="78">
        <v>6660000</v>
      </c>
      <c r="D10" s="78">
        <v>12076000</v>
      </c>
      <c r="E10" s="78">
        <v>8450000</v>
      </c>
      <c r="F10" s="78">
        <v>5604000</v>
      </c>
      <c r="G10" s="22">
        <f t="shared" si="0"/>
        <v>32790000</v>
      </c>
      <c r="H10" s="22">
        <f t="shared" si="1"/>
        <v>4054674.1901130234</v>
      </c>
      <c r="I10" s="22">
        <f t="shared" si="3"/>
        <v>28735325.809886977</v>
      </c>
    </row>
    <row r="11" spans="1:9" ht="15.75" customHeight="1" x14ac:dyDescent="0.25">
      <c r="A11" s="7">
        <f t="shared" si="2"/>
        <v>2026</v>
      </c>
      <c r="B11" s="77">
        <v>3434184.8256000001</v>
      </c>
      <c r="C11" s="78">
        <v>6741000</v>
      </c>
      <c r="D11" s="78">
        <v>12290000</v>
      </c>
      <c r="E11" s="78">
        <v>8801000</v>
      </c>
      <c r="F11" s="78">
        <v>5829000</v>
      </c>
      <c r="G11" s="22">
        <f t="shared" si="0"/>
        <v>33661000</v>
      </c>
      <c r="H11" s="22">
        <f t="shared" si="1"/>
        <v>4068163.330928579</v>
      </c>
      <c r="I11" s="22">
        <f t="shared" si="3"/>
        <v>29592836.669071421</v>
      </c>
    </row>
    <row r="12" spans="1:9" ht="15.75" customHeight="1" x14ac:dyDescent="0.25">
      <c r="A12" s="7">
        <f t="shared" si="2"/>
        <v>2027</v>
      </c>
      <c r="B12" s="77">
        <v>3443062.3292</v>
      </c>
      <c r="C12" s="78">
        <v>6841000</v>
      </c>
      <c r="D12" s="78">
        <v>12471000</v>
      </c>
      <c r="E12" s="78">
        <v>9179000</v>
      </c>
      <c r="F12" s="78">
        <v>6057000</v>
      </c>
      <c r="G12" s="22">
        <f t="shared" si="0"/>
        <v>34548000</v>
      </c>
      <c r="H12" s="22">
        <f t="shared" si="1"/>
        <v>4078679.6940394072</v>
      </c>
      <c r="I12" s="22">
        <f t="shared" si="3"/>
        <v>30469320.305960592</v>
      </c>
    </row>
    <row r="13" spans="1:9" ht="15.75" customHeight="1" x14ac:dyDescent="0.25">
      <c r="A13" s="7">
        <f t="shared" si="2"/>
        <v>2028</v>
      </c>
      <c r="B13" s="77">
        <v>3449374.6123999995</v>
      </c>
      <c r="C13" s="78">
        <v>6951000</v>
      </c>
      <c r="D13" s="78">
        <v>12627000</v>
      </c>
      <c r="E13" s="78">
        <v>9571000</v>
      </c>
      <c r="F13" s="78">
        <v>6288000</v>
      </c>
      <c r="G13" s="22">
        <f t="shared" si="0"/>
        <v>35437000</v>
      </c>
      <c r="H13" s="22">
        <f t="shared" si="1"/>
        <v>4086157.2761594052</v>
      </c>
      <c r="I13" s="22">
        <f t="shared" si="3"/>
        <v>31350842.723840594</v>
      </c>
    </row>
    <row r="14" spans="1:9" ht="15.75" customHeight="1" x14ac:dyDescent="0.25">
      <c r="A14" s="7">
        <f t="shared" si="2"/>
        <v>2029</v>
      </c>
      <c r="B14" s="77">
        <v>3453095.0159999994</v>
      </c>
      <c r="C14" s="78">
        <v>7061000</v>
      </c>
      <c r="D14" s="78">
        <v>12774000</v>
      </c>
      <c r="E14" s="78">
        <v>9959000</v>
      </c>
      <c r="F14" s="78">
        <v>6525000</v>
      </c>
      <c r="G14" s="22">
        <f t="shared" si="0"/>
        <v>36319000</v>
      </c>
      <c r="H14" s="22">
        <f t="shared" si="1"/>
        <v>4090564.496582997</v>
      </c>
      <c r="I14" s="22">
        <f t="shared" si="3"/>
        <v>32228435.503417004</v>
      </c>
    </row>
    <row r="15" spans="1:9" ht="15.75" customHeight="1" x14ac:dyDescent="0.25">
      <c r="A15" s="7">
        <f t="shared" si="2"/>
        <v>2030</v>
      </c>
      <c r="B15" s="77">
        <v>3454198.8</v>
      </c>
      <c r="C15" s="78">
        <v>7164000</v>
      </c>
      <c r="D15" s="78">
        <v>12922000</v>
      </c>
      <c r="E15" s="78">
        <v>10330000</v>
      </c>
      <c r="F15" s="78">
        <v>6772000</v>
      </c>
      <c r="G15" s="22">
        <f t="shared" si="0"/>
        <v>37188000</v>
      </c>
      <c r="H15" s="22">
        <f t="shared" si="1"/>
        <v>4091872.0481045675</v>
      </c>
      <c r="I15" s="22">
        <f t="shared" si="3"/>
        <v>33096127.951895431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130.30689643326332</v>
      </c>
      <c r="I17" s="22">
        <f t="shared" si="4"/>
        <v>-130.30689643326332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8.0523012749999998E-2</v>
      </c>
    </row>
    <row r="4" spans="1:8" ht="15.75" customHeight="1" x14ac:dyDescent="0.25">
      <c r="B4" s="24" t="s">
        <v>7</v>
      </c>
      <c r="C4" s="79">
        <v>0.20028460147609575</v>
      </c>
    </row>
    <row r="5" spans="1:8" ht="15.75" customHeight="1" x14ac:dyDescent="0.25">
      <c r="B5" s="24" t="s">
        <v>8</v>
      </c>
      <c r="C5" s="79">
        <v>0.11051383631455032</v>
      </c>
    </row>
    <row r="6" spans="1:8" ht="15.75" customHeight="1" x14ac:dyDescent="0.25">
      <c r="B6" s="24" t="s">
        <v>10</v>
      </c>
      <c r="C6" s="79">
        <v>0.1601866036977076</v>
      </c>
    </row>
    <row r="7" spans="1:8" ht="15.75" customHeight="1" x14ac:dyDescent="0.25">
      <c r="B7" s="24" t="s">
        <v>13</v>
      </c>
      <c r="C7" s="79">
        <v>0.10202645181570706</v>
      </c>
    </row>
    <row r="8" spans="1:8" ht="15.75" customHeight="1" x14ac:dyDescent="0.25">
      <c r="B8" s="24" t="s">
        <v>14</v>
      </c>
      <c r="C8" s="79">
        <v>1.606081126313581E-2</v>
      </c>
    </row>
    <row r="9" spans="1:8" ht="15.75" customHeight="1" x14ac:dyDescent="0.25">
      <c r="B9" s="24" t="s">
        <v>27</v>
      </c>
      <c r="C9" s="79">
        <v>6.0639153642321177E-2</v>
      </c>
    </row>
    <row r="10" spans="1:8" ht="15.75" customHeight="1" x14ac:dyDescent="0.25">
      <c r="B10" s="24" t="s">
        <v>15</v>
      </c>
      <c r="C10" s="79">
        <v>0.26976552904048223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0.28565908910436799</v>
      </c>
      <c r="D14" s="79">
        <v>0.28565908910436799</v>
      </c>
      <c r="E14" s="79">
        <v>0.24142877417757899</v>
      </c>
      <c r="F14" s="79">
        <v>0.24142877417757899</v>
      </c>
    </row>
    <row r="15" spans="1:8" ht="15.75" customHeight="1" x14ac:dyDescent="0.25">
      <c r="B15" s="24" t="s">
        <v>16</v>
      </c>
      <c r="C15" s="79">
        <v>0.199449233914894</v>
      </c>
      <c r="D15" s="79">
        <v>0.199449233914894</v>
      </c>
      <c r="E15" s="79">
        <v>0.14554242578701099</v>
      </c>
      <c r="F15" s="79">
        <v>0.14554242578701099</v>
      </c>
    </row>
    <row r="16" spans="1:8" ht="15.75" customHeight="1" x14ac:dyDescent="0.25">
      <c r="B16" s="24" t="s">
        <v>17</v>
      </c>
      <c r="C16" s="79">
        <v>4.4232754999841403E-2</v>
      </c>
      <c r="D16" s="79">
        <v>4.4232754999841403E-2</v>
      </c>
      <c r="E16" s="79">
        <v>4.6722176220080298E-2</v>
      </c>
      <c r="F16" s="79">
        <v>4.6722176220080298E-2</v>
      </c>
    </row>
    <row r="17" spans="1:8" ht="15.75" customHeight="1" x14ac:dyDescent="0.25">
      <c r="B17" s="24" t="s">
        <v>18</v>
      </c>
      <c r="C17" s="79">
        <v>2.3371330368253299E-2</v>
      </c>
      <c r="D17" s="79">
        <v>2.3371330368253299E-2</v>
      </c>
      <c r="E17" s="79">
        <v>7.2026721693555396E-2</v>
      </c>
      <c r="F17" s="79">
        <v>7.2026721693555396E-2</v>
      </c>
    </row>
    <row r="18" spans="1:8" ht="15.75" customHeight="1" x14ac:dyDescent="0.25">
      <c r="B18" s="24" t="s">
        <v>19</v>
      </c>
      <c r="C18" s="79">
        <v>7.61858048948487E-3</v>
      </c>
      <c r="D18" s="79">
        <v>7.61858048948487E-3</v>
      </c>
      <c r="E18" s="79">
        <v>1.05564922170525E-2</v>
      </c>
      <c r="F18" s="79">
        <v>1.05564922170525E-2</v>
      </c>
    </row>
    <row r="19" spans="1:8" ht="15.75" customHeight="1" x14ac:dyDescent="0.25">
      <c r="B19" s="24" t="s">
        <v>20</v>
      </c>
      <c r="C19" s="79">
        <v>6.4470693671878701E-2</v>
      </c>
      <c r="D19" s="79">
        <v>6.4470693671878701E-2</v>
      </c>
      <c r="E19" s="79">
        <v>8.2734231774293704E-2</v>
      </c>
      <c r="F19" s="79">
        <v>8.2734231774293704E-2</v>
      </c>
    </row>
    <row r="20" spans="1:8" ht="15.75" customHeight="1" x14ac:dyDescent="0.25">
      <c r="B20" s="24" t="s">
        <v>21</v>
      </c>
      <c r="C20" s="79">
        <v>2.8001256212231401E-2</v>
      </c>
      <c r="D20" s="79">
        <v>2.8001256212231401E-2</v>
      </c>
      <c r="E20" s="79">
        <v>1.2075784023540502E-2</v>
      </c>
      <c r="F20" s="79">
        <v>1.2075784023540502E-2</v>
      </c>
    </row>
    <row r="21" spans="1:8" ht="15.75" customHeight="1" x14ac:dyDescent="0.25">
      <c r="B21" s="24" t="s">
        <v>22</v>
      </c>
      <c r="C21" s="79">
        <v>2.6595118216850299E-2</v>
      </c>
      <c r="D21" s="79">
        <v>2.6595118216850299E-2</v>
      </c>
      <c r="E21" s="79">
        <v>7.7747796012667805E-2</v>
      </c>
      <c r="F21" s="79">
        <v>7.7747796012667805E-2</v>
      </c>
    </row>
    <row r="22" spans="1:8" ht="15.75" customHeight="1" x14ac:dyDescent="0.25">
      <c r="B22" s="24" t="s">
        <v>23</v>
      </c>
      <c r="C22" s="79">
        <v>0.32060194302219802</v>
      </c>
      <c r="D22" s="79">
        <v>0.32060194302219802</v>
      </c>
      <c r="E22" s="79">
        <v>0.31116559809421984</v>
      </c>
      <c r="F22" s="79">
        <v>0.31116559809421984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8.7499999999999994E-2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0.16769999999999999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0.109</v>
      </c>
    </row>
    <row r="32" spans="1:8" ht="15.75" customHeight="1" x14ac:dyDescent="0.25">
      <c r="B32" s="24" t="s">
        <v>44</v>
      </c>
      <c r="C32" s="79">
        <v>1.83E-2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0.26229999999776482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0.6846853610550534</v>
      </c>
      <c r="D2" s="80">
        <v>0.6846853610550534</v>
      </c>
      <c r="E2" s="80">
        <v>0.62839148535355538</v>
      </c>
      <c r="F2" s="80">
        <v>0.33979976789035854</v>
      </c>
      <c r="G2" s="80">
        <v>0.28106997549868284</v>
      </c>
    </row>
    <row r="3" spans="1:15" ht="15.75" customHeight="1" x14ac:dyDescent="0.25">
      <c r="A3" s="5"/>
      <c r="B3" s="11" t="s">
        <v>118</v>
      </c>
      <c r="C3" s="80">
        <v>0.15515530842621822</v>
      </c>
      <c r="D3" s="80">
        <v>0.15515530842621822</v>
      </c>
      <c r="E3" s="80">
        <v>0.20007984893657202</v>
      </c>
      <c r="F3" s="80">
        <v>0.25436439767792557</v>
      </c>
      <c r="G3" s="80">
        <v>0.2574009249303727</v>
      </c>
    </row>
    <row r="4" spans="1:15" ht="15.75" customHeight="1" x14ac:dyDescent="0.25">
      <c r="A4" s="5"/>
      <c r="B4" s="11" t="s">
        <v>116</v>
      </c>
      <c r="C4" s="81">
        <v>9.490923289998715E-2</v>
      </c>
      <c r="D4" s="81">
        <v>9.490923289998715E-2</v>
      </c>
      <c r="E4" s="81">
        <v>0.10528993024842326</v>
      </c>
      <c r="F4" s="81">
        <v>0.24468786607027931</v>
      </c>
      <c r="G4" s="81">
        <v>0.24468786607027931</v>
      </c>
    </row>
    <row r="5" spans="1:15" ht="15.75" customHeight="1" x14ac:dyDescent="0.25">
      <c r="A5" s="5"/>
      <c r="B5" s="11" t="s">
        <v>119</v>
      </c>
      <c r="C5" s="81">
        <v>6.5250097618741162E-2</v>
      </c>
      <c r="D5" s="81">
        <v>6.5250097618741162E-2</v>
      </c>
      <c r="E5" s="81">
        <v>6.6238735461449358E-2</v>
      </c>
      <c r="F5" s="81">
        <v>0.16114796836143652</v>
      </c>
      <c r="G5" s="81">
        <v>0.21684123350066511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0.64957820782096587</v>
      </c>
      <c r="D8" s="80">
        <v>0.64957820782096587</v>
      </c>
      <c r="E8" s="80">
        <v>0.64041547749711647</v>
      </c>
      <c r="F8" s="80">
        <v>0.64151310615916946</v>
      </c>
      <c r="G8" s="80">
        <v>0.71386977674766017</v>
      </c>
    </row>
    <row r="9" spans="1:15" ht="15.75" customHeight="1" x14ac:dyDescent="0.25">
      <c r="B9" s="7" t="s">
        <v>121</v>
      </c>
      <c r="C9" s="80">
        <v>0.19626826217903415</v>
      </c>
      <c r="D9" s="80">
        <v>0.19626826217903415</v>
      </c>
      <c r="E9" s="80">
        <v>0.22579391250288353</v>
      </c>
      <c r="F9" s="80">
        <v>0.23026097384083039</v>
      </c>
      <c r="G9" s="80">
        <v>0.21066646558567317</v>
      </c>
    </row>
    <row r="10" spans="1:15" ht="15.75" customHeight="1" x14ac:dyDescent="0.25">
      <c r="B10" s="7" t="s">
        <v>122</v>
      </c>
      <c r="C10" s="81">
        <v>9.5861960999999982E-2</v>
      </c>
      <c r="D10" s="81">
        <v>9.5861960999999982E-2</v>
      </c>
      <c r="E10" s="81">
        <v>9.0143564000000009E-2</v>
      </c>
      <c r="F10" s="81">
        <v>0.10046693800000001</v>
      </c>
      <c r="G10" s="81">
        <v>5.1420581E-2</v>
      </c>
    </row>
    <row r="11" spans="1:15" ht="15.75" customHeight="1" x14ac:dyDescent="0.25">
      <c r="B11" s="7" t="s">
        <v>123</v>
      </c>
      <c r="C11" s="81">
        <v>5.8291569000000001E-2</v>
      </c>
      <c r="D11" s="81">
        <v>5.8291569000000001E-2</v>
      </c>
      <c r="E11" s="81">
        <v>4.3647045999999995E-2</v>
      </c>
      <c r="F11" s="81">
        <v>2.7758981999999998E-2</v>
      </c>
      <c r="G11" s="81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0.90827927350000015</v>
      </c>
      <c r="D14" s="82">
        <v>0.900232278725</v>
      </c>
      <c r="E14" s="82">
        <v>0.900232278725</v>
      </c>
      <c r="F14" s="82">
        <v>0.62486000702099997</v>
      </c>
      <c r="G14" s="82">
        <v>0.62486000702099997</v>
      </c>
      <c r="H14" s="83">
        <v>0.44700000000000001</v>
      </c>
      <c r="I14" s="83">
        <v>0.24537711864406778</v>
      </c>
      <c r="J14" s="83">
        <v>0.2983983050847458</v>
      </c>
      <c r="K14" s="83">
        <v>0.31442796610169493</v>
      </c>
      <c r="L14" s="83">
        <v>0.233480045159</v>
      </c>
      <c r="M14" s="83">
        <v>0.21368486372149997</v>
      </c>
      <c r="N14" s="83">
        <v>0.22481026902450002</v>
      </c>
      <c r="O14" s="83">
        <v>0.24163644887300001</v>
      </c>
    </row>
    <row r="15" spans="1:15" ht="15.75" customHeight="1" x14ac:dyDescent="0.25">
      <c r="B15" s="16" t="s">
        <v>68</v>
      </c>
      <c r="C15" s="80">
        <f>iron_deficiency_anaemia*C14</f>
        <v>0.46963309956774274</v>
      </c>
      <c r="D15" s="80">
        <f t="shared" ref="D15:O15" si="0">iron_deficiency_anaemia*D14</f>
        <v>0.465472336233547</v>
      </c>
      <c r="E15" s="80">
        <f t="shared" si="0"/>
        <v>0.465472336233547</v>
      </c>
      <c r="F15" s="80">
        <f t="shared" si="0"/>
        <v>0.32308888956849424</v>
      </c>
      <c r="G15" s="80">
        <f t="shared" si="0"/>
        <v>0.32308888956849424</v>
      </c>
      <c r="H15" s="80">
        <f t="shared" si="0"/>
        <v>0.23112494321030103</v>
      </c>
      <c r="I15" s="80">
        <f t="shared" si="0"/>
        <v>0.12687421165932317</v>
      </c>
      <c r="J15" s="80">
        <f t="shared" si="0"/>
        <v>0.15428924231937796</v>
      </c>
      <c r="K15" s="80">
        <f t="shared" si="0"/>
        <v>0.16257750740265034</v>
      </c>
      <c r="L15" s="80">
        <f t="shared" si="0"/>
        <v>0.12072273417922236</v>
      </c>
      <c r="M15" s="80">
        <f t="shared" si="0"/>
        <v>0.11048747649336151</v>
      </c>
      <c r="N15" s="80">
        <f t="shared" si="0"/>
        <v>0.11623995673686814</v>
      </c>
      <c r="O15" s="80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0.57499999999999996</v>
      </c>
      <c r="D2" s="81">
        <v>0.57499999999999996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0.151</v>
      </c>
      <c r="D3" s="81">
        <v>0.24100000000000002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0.111</v>
      </c>
      <c r="D4" s="81">
        <v>0.111</v>
      </c>
      <c r="E4" s="81">
        <v>0.68599999999999994</v>
      </c>
      <c r="F4" s="81">
        <v>0.74699999999999989</v>
      </c>
      <c r="G4" s="81">
        <v>0</v>
      </c>
    </row>
    <row r="5" spans="1:7" x14ac:dyDescent="0.25">
      <c r="B5" s="43" t="s">
        <v>169</v>
      </c>
      <c r="C5" s="80">
        <f>1-SUM(C2:C4)</f>
        <v>0.16300000000000003</v>
      </c>
      <c r="D5" s="80">
        <f>1-SUM(D2:D4)</f>
        <v>7.3000000000000065E-2</v>
      </c>
      <c r="E5" s="80">
        <f>1-SUM(E2:E4)</f>
        <v>0.31400000000000006</v>
      </c>
      <c r="F5" s="80">
        <f>1-SUM(F2:F4)</f>
        <v>0.25300000000000011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0.43808000000000002</v>
      </c>
      <c r="D2" s="144">
        <v>0.43110999999999999</v>
      </c>
      <c r="E2" s="144">
        <v>0.42404000000000003</v>
      </c>
      <c r="F2" s="144">
        <v>0.41686999999999996</v>
      </c>
      <c r="G2" s="144">
        <v>0.40959000000000001</v>
      </c>
      <c r="H2" s="144">
        <v>0.40192999999999995</v>
      </c>
      <c r="I2" s="144">
        <v>0.39433000000000001</v>
      </c>
      <c r="J2" s="144">
        <v>0.38679000000000002</v>
      </c>
      <c r="K2" s="144">
        <v>0.37929999999999997</v>
      </c>
      <c r="L2" s="144">
        <v>0.37186999999999998</v>
      </c>
      <c r="M2" s="144">
        <v>0.36451</v>
      </c>
      <c r="N2" s="144">
        <v>0.35723999999999995</v>
      </c>
      <c r="O2" s="144">
        <v>0.35005999999999998</v>
      </c>
      <c r="P2" s="144">
        <v>0.34297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9.2249999999999999E-2</v>
      </c>
      <c r="D4" s="144">
        <v>9.0500000000000011E-2</v>
      </c>
      <c r="E4" s="144">
        <v>8.8800000000000004E-2</v>
      </c>
      <c r="F4" s="144">
        <v>8.7159999999999987E-2</v>
      </c>
      <c r="G4" s="144">
        <v>8.5570000000000007E-2</v>
      </c>
      <c r="H4" s="144">
        <v>8.410999999999999E-2</v>
      </c>
      <c r="I4" s="144">
        <v>8.2659999999999997E-2</v>
      </c>
      <c r="J4" s="144">
        <v>8.1250000000000003E-2</v>
      </c>
      <c r="K4" s="144">
        <v>7.986E-2</v>
      </c>
      <c r="L4" s="144">
        <v>7.85E-2</v>
      </c>
      <c r="M4" s="144">
        <v>7.7170000000000002E-2</v>
      </c>
      <c r="N4" s="144">
        <v>7.5859999999999997E-2</v>
      </c>
      <c r="O4" s="144">
        <v>7.4580000000000007E-2</v>
      </c>
      <c r="P4" s="144">
        <v>7.3319999999999996E-2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0.35163492495707466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0.15980098085328628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0.11772253388704365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0.57500000000000007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0.72666666666666657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56.094000000000001</v>
      </c>
      <c r="D13" s="143">
        <v>53.037999999999997</v>
      </c>
      <c r="E13" s="143">
        <v>50.265000000000001</v>
      </c>
      <c r="F13" s="143">
        <v>47.697000000000003</v>
      </c>
      <c r="G13" s="143">
        <v>45.347000000000001</v>
      </c>
      <c r="H13" s="143">
        <v>43.198999999999998</v>
      </c>
      <c r="I13" s="143">
        <v>41.186</v>
      </c>
      <c r="J13" s="143">
        <v>39.319000000000003</v>
      </c>
      <c r="K13" s="143">
        <v>37.572000000000003</v>
      </c>
      <c r="L13" s="143">
        <v>35.945</v>
      </c>
      <c r="M13" s="143">
        <v>34.524000000000001</v>
      </c>
      <c r="N13" s="143">
        <v>32.963000000000001</v>
      </c>
      <c r="O13" s="143">
        <v>31.641999999999999</v>
      </c>
      <c r="P13" s="143">
        <v>30.381</v>
      </c>
    </row>
    <row r="14" spans="1:16" x14ac:dyDescent="0.25">
      <c r="B14" s="16" t="s">
        <v>170</v>
      </c>
      <c r="C14" s="143">
        <f>maternal_mortality</f>
        <v>3.53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0.23499999999999999</v>
      </c>
      <c r="E2" s="92">
        <f>food_insecure</f>
        <v>0.23499999999999999</v>
      </c>
      <c r="F2" s="92">
        <f>food_insecure</f>
        <v>0.23499999999999999</v>
      </c>
      <c r="G2" s="92">
        <f>food_insecure</f>
        <v>0.23499999999999999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0.23499999999999999</v>
      </c>
      <c r="F5" s="92">
        <f>food_insecure</f>
        <v>0.23499999999999999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0.12909211496682696</v>
      </c>
      <c r="D7" s="92">
        <f>diarrhoea_1_5mo/26</f>
        <v>0.10689812901461539</v>
      </c>
      <c r="E7" s="92">
        <f>diarrhoea_6_11mo/26</f>
        <v>0.10689812901461539</v>
      </c>
      <c r="F7" s="92">
        <f>diarrhoea_12_23mo/26</f>
        <v>6.7581372362307685E-2</v>
      </c>
      <c r="G7" s="92">
        <f>diarrhoea_24_59mo/26</f>
        <v>6.7581372362307685E-2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0.23499999999999999</v>
      </c>
      <c r="F8" s="92">
        <f>food_insecure</f>
        <v>0.23499999999999999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0.313</v>
      </c>
      <c r="E9" s="92">
        <f>IF(ISBLANK(comm_deliv), frac_children_health_facility,1)</f>
        <v>0.313</v>
      </c>
      <c r="F9" s="92">
        <f>IF(ISBLANK(comm_deliv), frac_children_health_facility,1)</f>
        <v>0.313</v>
      </c>
      <c r="G9" s="92">
        <f>IF(ISBLANK(comm_deliv), frac_children_health_facility,1)</f>
        <v>0.313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0.12909211496682696</v>
      </c>
      <c r="D11" s="92">
        <f>diarrhoea_1_5mo/26</f>
        <v>0.10689812901461539</v>
      </c>
      <c r="E11" s="92">
        <f>diarrhoea_6_11mo/26</f>
        <v>0.10689812901461539</v>
      </c>
      <c r="F11" s="92">
        <f>diarrhoea_12_23mo/26</f>
        <v>6.7581372362307685E-2</v>
      </c>
      <c r="G11" s="92">
        <f>diarrhoea_24_59mo/26</f>
        <v>6.7581372362307685E-2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0.23499999999999999</v>
      </c>
      <c r="I14" s="92">
        <f>food_insecure</f>
        <v>0.23499999999999999</v>
      </c>
      <c r="J14" s="92">
        <f>food_insecure</f>
        <v>0.23499999999999999</v>
      </c>
      <c r="K14" s="92">
        <f>food_insecure</f>
        <v>0.23499999999999999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0.318</v>
      </c>
      <c r="I17" s="92">
        <f>frac_PW_health_facility</f>
        <v>0.318</v>
      </c>
      <c r="J17" s="92">
        <f>frac_PW_health_facility</f>
        <v>0.318</v>
      </c>
      <c r="K17" s="92">
        <f>frac_PW_health_facility</f>
        <v>0.318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0.14000000000000001</v>
      </c>
      <c r="I18" s="92">
        <f>frac_malaria_risk</f>
        <v>0.14000000000000001</v>
      </c>
      <c r="J18" s="92">
        <f>frac_malaria_risk</f>
        <v>0.14000000000000001</v>
      </c>
      <c r="K18" s="92">
        <f>frac_malaria_risk</f>
        <v>0.14000000000000001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0.40600000000000003</v>
      </c>
      <c r="M23" s="92">
        <f>famplan_unmet_need</f>
        <v>0.40600000000000003</v>
      </c>
      <c r="N23" s="92">
        <f>famplan_unmet_need</f>
        <v>0.40600000000000003</v>
      </c>
      <c r="O23" s="92">
        <f>famplan_unmet_need</f>
        <v>0.40600000000000003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0.37535432269096386</v>
      </c>
      <c r="M24" s="92">
        <f>(1-food_insecure)*(0.49)+food_insecure*(0.7)</f>
        <v>0.53935</v>
      </c>
      <c r="N24" s="92">
        <f>(1-food_insecure)*(0.49)+food_insecure*(0.7)</f>
        <v>0.53935</v>
      </c>
      <c r="O24" s="92">
        <f>(1-food_insecure)*(0.49)+food_insecure*(0.7)</f>
        <v>0.53935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0.16086613829612734</v>
      </c>
      <c r="M25" s="92">
        <f>(1-food_insecure)*(0.21)+food_insecure*(0.3)</f>
        <v>0.23114999999999997</v>
      </c>
      <c r="N25" s="92">
        <f>(1-food_insecure)*(0.21)+food_insecure*(0.3)</f>
        <v>0.23114999999999997</v>
      </c>
      <c r="O25" s="92">
        <f>(1-food_insecure)*(0.21)+food_insecure*(0.3)</f>
        <v>0.23114999999999997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0.15971784009933473</v>
      </c>
      <c r="M26" s="92">
        <f>(1-food_insecure)*(0.3)</f>
        <v>0.22949999999999998</v>
      </c>
      <c r="N26" s="92">
        <f>(1-food_insecure)*(0.3)</f>
        <v>0.22949999999999998</v>
      </c>
      <c r="O26" s="92">
        <f>(1-food_insecure)*(0.3)</f>
        <v>0.22949999999999998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0.30406169891357399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0.14000000000000001</v>
      </c>
      <c r="D33" s="92">
        <f t="shared" si="3"/>
        <v>0.14000000000000001</v>
      </c>
      <c r="E33" s="92">
        <f t="shared" si="3"/>
        <v>0.14000000000000001</v>
      </c>
      <c r="F33" s="92">
        <f t="shared" si="3"/>
        <v>0.14000000000000001</v>
      </c>
      <c r="G33" s="92">
        <f t="shared" si="3"/>
        <v>0.14000000000000001</v>
      </c>
      <c r="H33" s="92">
        <f t="shared" si="3"/>
        <v>0.14000000000000001</v>
      </c>
      <c r="I33" s="92">
        <f t="shared" si="3"/>
        <v>0.14000000000000001</v>
      </c>
      <c r="J33" s="92">
        <f t="shared" si="3"/>
        <v>0.14000000000000001</v>
      </c>
      <c r="K33" s="92">
        <f t="shared" si="3"/>
        <v>0.14000000000000001</v>
      </c>
      <c r="L33" s="92">
        <f t="shared" si="3"/>
        <v>0.14000000000000001</v>
      </c>
      <c r="M33" s="92">
        <f t="shared" si="3"/>
        <v>0.14000000000000001</v>
      </c>
      <c r="N33" s="92">
        <f t="shared" si="3"/>
        <v>0.14000000000000001</v>
      </c>
      <c r="O33" s="92">
        <f t="shared" si="3"/>
        <v>0.14000000000000001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2020-03-24T06:49:07Z</dcterms:modified>
</cp:coreProperties>
</file>