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4345130A-F976-411C-9C21-3431C5E91484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/>
  <c r="G20" i="2"/>
  <c r="H20" i="2"/>
  <c r="G21" i="2"/>
  <c r="H21" i="2"/>
  <c r="I21" i="2" s="1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G33" i="2"/>
  <c r="H33" i="2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H7" i="2"/>
  <c r="H8" i="2"/>
  <c r="H9" i="2"/>
  <c r="I9" i="2" s="1"/>
  <c r="H10" i="2"/>
  <c r="H11" i="2"/>
  <c r="H12" i="2"/>
  <c r="I12" i="2" s="1"/>
  <c r="H13" i="2"/>
  <c r="I13" i="2" s="1"/>
  <c r="H14" i="2"/>
  <c r="H15" i="2"/>
  <c r="C20" i="1"/>
  <c r="G3" i="2"/>
  <c r="G5" i="2"/>
  <c r="G6" i="2"/>
  <c r="I6" i="2" s="1"/>
  <c r="G7" i="2"/>
  <c r="G8" i="2"/>
  <c r="G9" i="2"/>
  <c r="G10" i="2"/>
  <c r="G11" i="2"/>
  <c r="G12" i="2"/>
  <c r="G13" i="2"/>
  <c r="G14" i="2"/>
  <c r="G15" i="2"/>
  <c r="G2" i="2"/>
  <c r="I24" i="2"/>
  <c r="I22" i="2"/>
  <c r="I18" i="2"/>
  <c r="I32" i="2"/>
  <c r="I20" i="2"/>
  <c r="I33" i="2"/>
  <c r="I29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4" i="2"/>
  <c r="I11" i="2"/>
  <c r="I10" i="2"/>
  <c r="I8" i="2"/>
  <c r="I7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D0238357-04AD-46CB-A678-5EDE07A0E1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BF0F9556-764F-47A1-B724-0C1C8CF16DB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21B05231-C727-44A6-83C4-90A6F85DC88E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2CEE89A7-A4FB-4FBA-A4AA-6D2715742D8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337705A7-B401-421A-8C66-76C0AB0B8DC7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8B111317-E3A0-4ABA-9466-E68E7C81FD7A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AE0E64DE-973E-433F-84C5-3A72C0593A1B}">
      <text>
        <r>
          <rPr>
            <sz val="9"/>
            <color indexed="81"/>
            <rFont val="Tahoma"/>
            <charset val="1"/>
          </rPr>
          <t>Source: WHO Global Health Observatory (Region level)</t>
        </r>
      </text>
    </comment>
    <comment ref="C16" authorId="0" shapeId="0" xr:uid="{7C964672-5CBF-49C5-A747-347FAA09475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2BCF030B-F1A9-4BA1-9B8F-8436077CEFC0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B7C3DB5D-1ED4-4131-98FB-D0ECE32E2F6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D75BCDFB-8BD9-48B9-9CAE-90F63C57EA3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ED9FF866-41BD-45D9-A88E-33EC9B33303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BDAD1F99-2857-4CBC-B37C-5EE18DA181F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3CB7E1F8-B86A-4EBB-90B3-4749AA62CE3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8AC99229-178E-423D-8728-F2064790BF0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19FDE8F9-2A52-471F-BFAD-15DE544298B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8A7DB8BF-3B98-4102-8D25-872CF067583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BDC68675-A8E4-4E12-9350-29699D0F456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44AE322A-941F-4049-89CF-70BEBA8DF0C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A7E5842C-FC54-4696-A11B-B564AC004A6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EA29C650-8D41-4E8B-B286-B500A7F555A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3309AF45-89F5-485D-8B38-654629C744E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3F705E96-1089-4A6C-89C0-453F943C48A8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84552167-66DE-4AEC-8517-A39FF4FDEB1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0A9250A2-1F04-4385-9001-E18D0A516081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F0BF1F11-8DA3-4423-90E2-2CEB48CF689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4B0BB911-FC29-4D5D-8CA3-BD5D43F02BC2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C299D497-A3C2-484A-9975-F04D9BA2C758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3993EEC1-8B7A-470E-B8F5-D333999117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0444EFBE-9D93-4F5B-ADBE-E55DFA28D2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FC049644-3418-4D00-9DCC-823708D012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5E45DAA0-A8DE-4025-8AA5-F3DE2AA038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54F61617-CC1E-4261-A132-2CB9D65B0E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080A8519-7009-4980-BBD7-C1F86E586E14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 [Filler data]</t>
        </r>
      </text>
    </comment>
    <comment ref="C59" authorId="0" shapeId="0" xr:uid="{1AE0DED2-0C76-4031-B560-C8297822B04B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0F09272-D922-40BF-8642-2A3CA6D455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88439752-1AA9-48CF-92AC-4A6FBFF08D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E235D813-2D9D-4A13-8CC9-C2E39CF5FA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945DDE6F-6610-43DA-A3F8-C4EAD979EC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6AECB897-49A9-4014-81F0-E06346650E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C556A7D7-D360-48B8-8358-B8F1A4A167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39B872CD-C3D2-4E15-A873-89431B8FB3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7C8C2865-232C-49CD-A6DE-5AB8C0980A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62673553-FD09-446E-8FA0-B6035E15D0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39ADB254-2F70-48F8-989A-A215A83C9B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051D849A-FB2D-4B9B-99B4-A65258A4E6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408F4BA8-00FE-4B0C-8AAE-6D22FE4C8C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9ED368F4-F4ED-4772-9DE7-83CBD13CA2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6BFEB200-FE7D-4992-BBC4-0BE5CB3EA8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EB2692EB-24E1-4308-98E6-D2BEAFD6B5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329F5F4E-08B1-4A8D-BD47-C588649382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2810E34E-58B5-4020-AAB2-5A91E02040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195D9EF3-FD47-4B5B-850E-52A0C50A0F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7667AF5F-3A74-472E-A89F-5797FB1E33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94E11383-1C71-4C4B-9CB4-5865EAD8D8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4E2D8B65-F9E9-4300-B755-AD03FC9861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6CC72DE2-F8A4-4358-8FDD-6B5C3DE709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DB00A52E-826D-4876-8C0A-D1120A9489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05EAF447-CF13-416F-9393-54BB859FB4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32A6AFC7-12A4-4EC6-B34E-0397DB21C7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D7CB048D-FDB1-494A-857D-EADC85DB00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8A622D31-8491-40AC-A53D-5EA4756B63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850D115C-9DB9-4A81-9116-BAD7018BE3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DF45E8E4-9D9E-40A7-9336-2F784604CB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2641CEC4-9C47-4B89-B5FC-A001077FA4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47207800-06D8-47DB-A55D-F3DF001150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8E998334-3A74-4CC0-8F53-108A3BDE66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931B8776-F213-48B3-BD42-EDAD218C8B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F4C883C1-1A64-4F44-B8A9-CB9C6161C5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39FDCA15-AE60-4B31-8E2E-3C41797236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E748AEE2-1A66-4A77-BDBA-7B25E6D8B2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F0647968-3E05-421C-9A4A-EC106DD68F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F5F42510-9EA1-4FFE-A84F-2D1EF5330E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11F19F6A-CED3-4717-8296-1F762AF133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77B56AF6-9F73-43E4-BFF9-6136039E00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784A8343-8094-4C99-AE17-7465DABB9A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C50988D8-7F8B-4663-91DA-A4471EFDBA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270763C6-34E8-4DE3-9D6D-5CB433168C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A1D60009-9DA4-468D-A2BB-9E103B0558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3F58E148-2604-4C03-A36B-03B03A0413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00335523-07BE-4C55-B184-B0540DE9FD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E360DF8C-CCBB-4FEC-AF64-BEF0D24A56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6BFF881D-BC1F-4D1D-91D5-2130FAE5D3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B339CB2F-EE5B-4D8A-87CA-AE5D89D098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C63662C9-57E0-485F-B341-A02C8814F2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33458269-5010-40B4-B8FC-31063B602B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86BAACF5-0A4A-4DC8-84CB-B1C9CCC294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366A3EB8-17F4-45E4-AFC8-F1A4957996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8C2BB502-EF6E-496C-8471-02362A2891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8A6E8D74-7AD2-4EFB-AF6A-1EA24F15A7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761A9050-E340-49D1-BBA4-DBB9BB186B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604DA36F-6A86-4FBC-803D-104B5F83AF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11D17EF0-6A46-4190-9494-FDC9C6ADD8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3D926B41-F1E7-4283-9AE0-4C75F0B3E7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8E42B4CA-CA7D-4330-8BD1-A67E767678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AF31EA36-C6FC-41F1-9798-E3753341A7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F407C10C-557C-4A19-A7BE-9051F1E353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DC229158-7624-41CE-A903-225919691F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DEB5A7E5-1A3B-4260-B723-58964B8959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F126E749-0D4B-48C1-942D-A2847F92BA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8E4669FD-1D55-4115-A6EB-154807FA22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A6B0067E-C2CB-4CC6-8401-28561B1380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593014C4-87FC-4DF1-84D5-55AB6A44C5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768BCE38-C9F9-46E5-98E3-53C4621849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EC5D7053-707A-480F-A4AD-EB0230FF88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13F11FFE-417E-4C2C-9513-A1005F2CA5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FD7A161E-0BDB-40DF-ADE1-9A97DB60F8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26FAB60A-A5AB-42F3-AC2B-37311B676E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3F8D6B61-2221-4747-9250-55EA04E8BE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21DC4BBD-9074-4429-B505-C6354E6E17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E5A7B151-BDB8-43AD-A5B5-2EA1FF76A4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569BC4F9-530D-4E52-B1A0-56FB4BEB17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BD7CC574-B949-4374-B7D7-A9997DD8AB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3ECD721F-3F8B-4F6F-89C8-ECAABE2179D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D217BB02-5761-42E4-88A7-69C8C16D8A5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C41FC340-CEF3-439F-9703-003E38FEB23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0020C8BA-E25D-415C-B58D-D8D5FA451C2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2533F9C0-2395-4802-8DD0-3BA2DC69DA3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E8321763-85AD-402F-A3E1-063BD045460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FFE609FD-3D25-4A1F-8AB1-64D94A0D334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2377A137-AA69-43E0-95F3-19A75CA249A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7CDDAB37-E547-4CC1-BEC6-E5E9DD481D1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63D817EA-AF8C-4AFC-A4C2-3FF9F1D6354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D4C02305-7576-45B2-A17A-B68A1275DCC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D15ABFDD-78BB-41EA-9EC4-81AC7B7ED47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FD0644AB-C68D-4961-AFB4-E1FB6FC95D8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34B0A8C0-F33B-4A75-9530-5B5E6E5A405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7812F86E-95A4-4C52-85EB-F0F0C2C5C52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53310E08-0CB8-426E-852B-EBB155931D0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F87D8B36-DFD1-47E1-8AD1-1A9A133D3F1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ECBD71A6-F2BB-44C5-964E-FB9F59B2792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57E85020-69FC-45F5-A459-EC45B0FBB06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4D08C53D-E006-4057-BA5B-840D0F5B5E2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846B871A-529B-4DEF-8A9F-B78ABF0042A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19158F25-62A1-45BB-9F17-F120D95BADE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38B06B40-4C01-47DB-B7E1-E75104EA5E6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BC66DC99-B9AE-4109-A393-7067631CB3F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E7426E56-9614-41DB-9D50-E74CD1FF0DA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08235A0E-5DCE-47B6-8DEF-A53823E761F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16BCBD9D-7CAD-4910-AB55-7BCAA602A89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E72916EB-6FBD-4387-A013-A21DB8F3B0B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5A24D9BC-A345-4F5E-909A-C02D143CF95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F7E7F7B0-3D3D-49C6-8431-B24EB597EB3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DB8D65A1-1266-45BB-B050-9AE99D825C8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B3DA8BB9-8F7B-4635-A3CB-5C786528A69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89467D9A-01A9-4BBA-9F4D-43822AB6549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969752C2-96A3-42DD-A667-C1BDBB51C55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6AC26686-AAA4-4A0F-8E9C-19774F78413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3D16D1DB-5E1D-408B-9BC8-D676D07F259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A56253A0-1DC4-442B-81E5-027198C97C6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715AB175-5E85-460E-A16E-F3D866B2459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3055C7A2-D827-46BE-97B9-283D9FD35BF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43E25D94-9F0E-4C19-8B19-B537E1A1F7E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F555CBE-9D41-4BD9-8CAE-A04A44A5D47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A79B10DD-E321-4465-9C2C-E12BE13B19E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218EFA46-35DC-470E-8F7E-3E422808536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615CAAA9-ADC0-414B-96D5-6896549AA7E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4DF5039F-BE8C-4924-9DD6-93F343B8C039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E7E32566-92B0-4C3D-960B-336FAC06097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29D05431-ACD2-4210-A1CE-BEA64594E31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C6DDB8CF-1F4C-4F9B-B215-13BCDAB1F5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48E1CFE4-3B1E-471C-B3A1-8FD24FE4998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209B60D1-FFD5-4C5E-B4C9-0BE5FB2DA38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0AF19641-0B82-4D63-A067-1E681229A60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85DBEE00-3748-41F8-9AE9-3ED3A9CE3D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931F9FB6-0402-45CC-B812-BABA6B0BD89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86240688-F2F9-4582-BB7C-C3B575BB20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2EF324C2-DC02-43B5-A392-9BAC928A54E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FBF705E3-0866-4FE3-9521-1D72F3E31D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AE9A5C3B-055A-434E-BC04-BF639DFD2BE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947798D2-5685-4C1E-B8AD-D5CCA08D696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C73D12FB-A187-4610-B8D5-B9095EC5A65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13870412-8488-4423-9E6E-E65FF48D493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095879F3-C386-4F04-BBC3-4E43CA8579F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FB7EC33E-849B-4840-A9D5-93CEDAC8BA2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315B608C-465B-42E6-AA59-3055D79BF24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EE12D030-80D8-42DB-B488-8D0A37933AC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6C13BEB6-85F1-4F2F-A0AD-2DFCFB5D993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5D7075A5-5E23-4ECD-93F9-8028AA7F4D1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8" authorId="0" shapeId="0" xr:uid="{828CC9AC-E711-4890-9A9C-0494F688ACC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8" authorId="0" shapeId="0" xr:uid="{37BF86B4-AF7D-49DF-9733-E5C7B3291BE7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8" authorId="0" shapeId="0" xr:uid="{FE9E8186-FF20-4E68-8BCD-CAA3375242E6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8" authorId="0" shapeId="0" xr:uid="{50C9C347-7F79-43F3-AC7D-FA8B7F04EFA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9" authorId="0" shapeId="0" xr:uid="{8458F697-1467-4991-8DD9-D4320145CA9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9" authorId="0" shapeId="0" xr:uid="{AB777FBD-3FA1-4E6D-96BB-ECD78A824D4B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9" authorId="0" shapeId="0" xr:uid="{6205912E-A1E6-4F49-B878-43608018215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9" authorId="0" shapeId="0" xr:uid="{A27803E9-5949-4483-9EDA-9B047D1264C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9" authorId="0" shapeId="0" xr:uid="{E3D777B2-D4F4-4B73-88A4-35BACAF8783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0" authorId="0" shapeId="0" xr:uid="{CCF8135F-1039-4B8C-92D7-DD515A2587F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0" authorId="0" shapeId="0" xr:uid="{8F329F57-6E70-482D-A875-35CA00614A56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0" authorId="0" shapeId="0" xr:uid="{D2B91794-AA6D-4B16-B8CD-6B3437421D94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0" authorId="0" shapeId="0" xr:uid="{4ECB625B-6295-4D59-AE15-D7CBC013B82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0" authorId="0" shapeId="0" xr:uid="{459E0BD6-B2D2-4856-8C8D-E7B381EA864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1" authorId="0" shapeId="0" xr:uid="{04989B21-8BBE-436C-BAED-7DF736368DE6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1" authorId="0" shapeId="0" xr:uid="{84CD51CE-23DE-404E-8611-30DF87C0D73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1" authorId="0" shapeId="0" xr:uid="{636B5D43-1263-43ED-89D5-EA745FBEB08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1" authorId="0" shapeId="0" xr:uid="{27441B72-D30E-4EBD-BD6F-DD1BD25CD544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1" authorId="0" shapeId="0" xr:uid="{56695088-E98B-4B89-B804-101F95262E14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4" authorId="0" shapeId="0" xr:uid="{9AB4EC50-A342-4DF4-8AB6-9941633A1A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53D7FE0B-ABC0-4F4A-8341-DEFDDF6B15B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DC64B274-6448-4D93-BA50-F8A83695001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207B08DE-4DDC-4026-A028-7B7010C8624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5EE5D31E-45D7-40F4-ABA1-DB37C6D6347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63E150EA-4F3B-4038-A53D-A213E86FBF1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E61EFEDD-AFAD-4C00-BE68-590E2AF5430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332A0A23-2238-4B63-A0B0-3D3736BF9CB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B3622151-658E-435B-A5ED-EB45B805A17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D1FDD6DB-1634-49D0-9E6B-B6DC354CD6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F48B6E96-39E6-491D-9209-51ACFA92E1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B4631F78-C943-4E0F-A425-705EC67538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07D8D85E-EB9B-44A2-BDE1-D0BD126782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8BC51223-8E8C-4AA1-9AAB-19575A49106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07A5FDAD-8E4A-475B-A69A-920484368CC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10B86A05-7671-4421-B166-2F57CB4BBDD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A2CC4003-10BF-47FE-92F7-19B483D3A27F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82A1C41A-DC28-4F55-AA39-A2C8A80E3E5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63CEAE48-BBDD-4280-9257-33400106C29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AC22CC00-C106-499F-A1FE-C034E68DE52E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F080C35D-2B3A-4B83-B04F-BEA627F7A6E9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03E42653-CD60-4C8F-BC2F-870E8AE288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DFC1C95E-317A-4AEF-A575-52AC743FBF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B07DE773-FE6A-4187-8C5E-BCC3269D88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4211B738-FF75-4453-B5EA-6FEB8887D4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0AA1F98A-4219-4B4F-9E13-F076838795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395BB64A-056D-4970-A395-AE68CB0D3A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422893F5-34BB-4CD1-A9BD-73845A13CD7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53A8143A-D665-4D60-8293-3FEC7E32F2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8882282C-2BC7-4C44-BB94-43A58ACE72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9B85731F-1AA0-4FCA-B02F-8B94F80E1B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CC493295-FE13-4A8F-8F60-7F71E92436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C140B941-06C1-47BA-827B-FE3DC95028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1CCD5BE1-5ABB-4D82-B144-8527DB1C3F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091B9F82-C5AC-43B0-B74D-1C04B2A7F5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99D07B82-8EA8-40BD-BE9E-F56294866B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BF4B3614-82A8-490F-871B-37FC145D6C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C6E3C4FC-25E6-4953-A41B-D60C71CADD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2E4B37C7-A813-428A-B028-C950A01CD3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2E918229-88F3-4CD0-874E-3C451FAD61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B24DE6A1-FD0F-4488-B69C-B2D235B5D1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65115A1D-4E22-4A8F-B1EE-F6FE6D1706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5E09CA94-EE3F-4003-BDCE-CE47B5F908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6A6830B1-AA66-4671-B231-EB112E4A54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36928A9A-BE6A-4DA8-BED5-F3023B6001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34425BD6-C2DC-4CA7-8924-50F82C25EF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97B9DD2A-1ECE-4E88-AAE5-9199D6BC28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793A4F98-CA65-458A-BEE8-12B5AA4149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F663829A-580C-4527-83C6-8F8E98696F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150D4965-6536-4BC4-9F95-451659EECD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108013DC-2EAA-4C93-B8CA-F01CFECFC0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FEF04E70-506F-44BE-B10E-FB5B06D375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59F0DEEC-0131-4388-9903-9E3EBC0683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29DBA8FF-8BC0-443B-8FFF-0041FC7FFE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9371D69C-E48D-4377-8A89-B8363B314F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D455C77D-36E1-4075-8470-695B2E78AE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E99A35FE-4F7C-4198-B750-3C51435753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4F61DF01-C361-49A7-9B7B-C952F46308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14D2A98E-21CA-4C33-A4DB-F8E76DF17D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71B78FEA-84D1-49D3-8F22-3DAC23E3E5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EB6BF99E-BA5F-4233-8338-06167DECAA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364668A4-CEC0-499B-902F-5552740661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B9A04E9B-82F4-4C84-9960-3BE78013AA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DC1339EA-F14E-4807-80B8-BF9FF1B00E4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C7371299-1BB3-445E-9B65-27899914962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667CA8C8-7DC9-4C25-BFE0-ED732C3093A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ABA732D8-3338-4FEF-A35E-098971CDF64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B066650D-E467-415F-82A0-D44D91B3993F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6FF86417-A54A-45A1-B603-F555C5F44BFC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4B0A7987-19CE-41AD-8AB6-E869D8A7EB3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F158D064-1209-4501-BF4C-186BBFDF09C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F5E94B4E-232F-49E4-BEC0-6FC81D0CEF2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A917247C-B176-462A-9AEC-FFA25480C1E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D5A77E82-639F-4E9B-96EE-F49B120BEC7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CF81E2CE-EA6E-4D92-8206-A826DC9E6DF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2CC96F3C-B384-4D77-99F4-14DFCE9AC57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B1F69AF0-1A45-4AEA-A301-13D35299E51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1ED5440A-9D01-4A1E-A65F-BEF97701DA4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073F95AB-CC11-4C2C-90AE-3564C6C6E50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CB6F5F66-2C11-406E-A2AE-A4C7C948169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3181B216-5A42-4A77-97C1-F0114DB6646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89DC6DCB-B296-44AF-9C4C-F6512E8B25A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7F32EAB7-F266-40E2-85BD-C5B9D032256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C2A6551C-E44B-4A39-8EA9-F403068DB0F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9AC8F0D3-8C7D-4FE1-8005-21B93604F9E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0E0C9153-318F-4674-A867-D9D7BB09CA1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0A8EEE4B-27CB-44CD-BBC6-0B7E83B616A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FAE530A9-F9B3-4A33-B3C4-77532683091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5E570FA0-24D7-49FD-A08E-60232B618BC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344B58B6-6286-4D85-BF1C-6A20B223CB83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D705AB94-6921-4EBC-B889-B27F4EC84D1F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55102A8A-437C-4F10-913E-6CB126CBFD1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5813CDF7-9AE9-4130-85F6-44A7CBE3EEE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C0157854-F5DD-4CE1-8895-7D0257A1875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047C3FCE-F1D9-4DDE-B5C5-7942A3780DA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46C9E25D-5F5C-462D-9E36-0D685707E04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39101BA5-6235-4FDE-AC90-86E6B68C72F9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0BB99343-FF6C-415E-88FB-F8E329F26FEE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6656E48A-0B4B-4831-90B0-6299A40A6BD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926ED053-C5B8-4875-9652-B4AE0B981CF7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70F91C00-5B34-49FA-8EEA-8989A927B9E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4A63FB8C-6B18-4565-AF77-D216EFA57D0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F18EC772-61F4-41D6-9798-4C9E5B88C86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19D408D0-A68F-416D-A9A7-A38B371075A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383BB20D-059D-4B82-A905-28A15340146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5FED3A90-0A5B-46FD-A718-3E9DAA933C15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FDFE6841-B0BA-4203-8AED-268963BF756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D4CA5AD3-0F55-4BF9-9201-B35050D569C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D0796CC3-3AFE-4861-BFBA-5EA67C1949F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4DFCA57B-CC76-4FAF-9D50-B7206844780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098DA691-ED9A-4870-A2B2-C04052CF89B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7D50C526-BD49-4BC3-9697-BE3FA2FD9FC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F8403A16-F021-40C1-8EE9-148E9983908A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72AE0326-573E-4A76-A881-503B2973745B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7B385519-77F5-4752-99F2-D98F6AAF3F81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1D894763-79ED-468F-8B61-D045BBACAE2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998D3C06-3858-45AB-81A1-6FE7A8A243F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CADA5B5D-8CAB-484C-BD90-4461E58462F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E4393DDE-D304-4C49-84A9-DADC08B3E1C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7DFD9396-2807-408E-AD53-F5A8F2567F4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56897279-DB5F-4142-AD92-3CDA785BDB7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E3EF72F0-879E-4BF8-B20E-2E479F97C19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C5D4864A-F75E-42E9-BEF8-D073211B47D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D224FD04-237E-46FD-B11D-00EDA51421B2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E5C26E72-978D-4504-85CA-1C29E822952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<sst xmlns="http://schemas.openxmlformats.org/spreadsheetml/2006/main" count="1102" uniqueCount="271">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</sst>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85640</v>
      </c>
    </row>
    <row r="8" spans="1:3" ht="15" customHeight="1" x14ac:dyDescent="0.25">
      <c r="B8" s="7" t="s">
        <v>106</v>
      </c>
      <c r="C8" s="70">
        <v>0.34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0.87981307983398394</v>
      </c>
    </row>
    <row r="11" spans="1:3" ht="15" customHeight="1" x14ac:dyDescent="0.25">
      <c r="B11" s="7" t="s">
        <v>108</v>
      </c>
      <c r="C11" s="70">
        <v>0.93599999999999994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0.10300000000000001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0.1032</v>
      </c>
    </row>
    <row r="24" spans="1:3" ht="15" customHeight="1" x14ac:dyDescent="0.25">
      <c r="B24" s="20" t="s">
        <v>102</v>
      </c>
      <c r="C24" s="71">
        <v>0.55130000000000001</v>
      </c>
    </row>
    <row r="25" spans="1:3" ht="15" customHeight="1" x14ac:dyDescent="0.25">
      <c r="B25" s="20" t="s">
        <v>103</v>
      </c>
      <c r="C25" s="71">
        <v>0.28950000000000004</v>
      </c>
    </row>
    <row r="26" spans="1:3" ht="15" customHeight="1" x14ac:dyDescent="0.25">
      <c r="B26" s="20" t="s">
        <v>104</v>
      </c>
      <c r="C26" s="71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10.6</v>
      </c>
    </row>
    <row r="38" spans="1:5" ht="15" customHeight="1" x14ac:dyDescent="0.25">
      <c r="B38" s="16" t="s">
        <v>91</v>
      </c>
      <c r="C38" s="75">
        <v>21.4</v>
      </c>
      <c r="D38" s="17"/>
      <c r="E38" s="18"/>
    </row>
    <row r="39" spans="1:5" ht="15" customHeight="1" x14ac:dyDescent="0.25">
      <c r="B39" s="16" t="s">
        <v>90</v>
      </c>
      <c r="C39" s="75">
        <v>25.3</v>
      </c>
      <c r="D39" s="17"/>
      <c r="E39" s="17"/>
    </row>
    <row r="40" spans="1:5" ht="15" customHeight="1" x14ac:dyDescent="0.25">
      <c r="B40" s="16" t="s">
        <v>171</v>
      </c>
      <c r="C40" s="75">
        <v>0.3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2.1700000000000001E-2</v>
      </c>
      <c r="D45" s="17"/>
    </row>
    <row r="46" spans="1:5" ht="15.75" customHeight="1" x14ac:dyDescent="0.25">
      <c r="B46" s="16" t="s">
        <v>11</v>
      </c>
      <c r="C46" s="71">
        <v>7.7100000000000002E-2</v>
      </c>
      <c r="D46" s="17"/>
    </row>
    <row r="47" spans="1:5" ht="15.75" customHeight="1" x14ac:dyDescent="0.25">
      <c r="B47" s="16" t="s">
        <v>12</v>
      </c>
      <c r="C47" s="71">
        <v>0.15839999999999999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4.63008991323</v>
      </c>
      <c r="D51" s="17"/>
    </row>
    <row r="52" spans="1:4" ht="15" customHeight="1" x14ac:dyDescent="0.25">
      <c r="B52" s="16" t="s">
        <v>125</v>
      </c>
      <c r="C52" s="76">
        <v>3.7762626728600002</v>
      </c>
    </row>
    <row r="53" spans="1:4" ht="15.75" customHeight="1" x14ac:dyDescent="0.25">
      <c r="B53" s="16" t="s">
        <v>126</v>
      </c>
      <c r="C53" s="76">
        <v>3.7762626728600002</v>
      </c>
    </row>
    <row r="54" spans="1:4" ht="15.75" customHeight="1" x14ac:dyDescent="0.25">
      <c r="B54" s="16" t="s">
        <v>127</v>
      </c>
      <c r="C54" s="76">
        <v>2.6361273127799998</v>
      </c>
    </row>
    <row r="55" spans="1:4" ht="15.75" customHeight="1" x14ac:dyDescent="0.25">
      <c r="B55" s="16" t="s">
        <v>128</v>
      </c>
      <c r="C55" s="76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0.42495278666706487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64.978466716900769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40.035884855702875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523.3469422837544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2.222199495604066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1.6353505701847695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1.6353505701847695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1.6353505701847695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1.6353505701847695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13.168184299498787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13.168184299498787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0.87495009939413526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12.032232137046238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12.032232137046238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12.032232137046238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23.370362340463299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22.805877504333026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4.3768406970404801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18.714394010930928</v>
      </c>
      <c r="E24" s="86" t="s">
        <v>202</v>
      </c>
    </row>
    <row r="25" spans="1:5" ht="15.75" customHeight="1" x14ac:dyDescent="0.25">
      <c r="A25" s="52" t="s">
        <v>87</v>
      </c>
      <c r="B25" s="85">
        <v>1.7000000000000001E-2</v>
      </c>
      <c r="C25" s="85">
        <v>0.95</v>
      </c>
      <c r="D25" s="86">
        <v>18.621014673629226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5.569994128654935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8.3691983551965006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2.8051897229690907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129.50820536296777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2.7005701608607802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1.894695667647958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0.91099999999999992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0.95700000000000007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0.68400000000000005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6.0398139560416322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1.9158178737623979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>
        <f>frac_mam_1month * 2.6</f>
        <v>0.11180000520000001</v>
      </c>
      <c r="C3" s="26">
        <f>frac_mam_1_5months * 2.6</f>
        <v>0.11180000520000001</v>
      </c>
      <c r="D3" s="26">
        <f>frac_mam_6_11months * 2.6</f>
        <v>0.11180000520000001</v>
      </c>
      <c r="E3" s="26">
        <f>frac_mam_12_23months * 2.6</f>
        <v>0.11180000520000001</v>
      </c>
      <c r="F3" s="26">
        <f>frac_mam_24_59months * 2.6</f>
        <v>0.11180000520000001</v>
      </c>
    </row>
    <row r="4" spans="1:6" ht="15.75" customHeight="1" x14ac:dyDescent="0.25">
      <c r="A4" s="3" t="s">
        <v>66</v>
      </c>
      <c r="B4" s="26">
        <f>frac_sam_1month * 2.6</f>
        <v>5.2000000000000005E-2</v>
      </c>
      <c r="C4" s="26">
        <f>frac_sam_1_5months * 2.6</f>
        <v>5.2000000000000005E-2</v>
      </c>
      <c r="D4" s="26">
        <f>frac_sam_6_11months * 2.6</f>
        <v>5.2000000000000005E-2</v>
      </c>
      <c r="E4" s="26">
        <f>frac_sam_12_23months * 2.6</f>
        <v>5.2000000000000005E-2</v>
      </c>
      <c r="F4" s="26">
        <f>frac_sam_24_59months * 2.6</f>
        <v>5.2000000000000005E-2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17241.663581999997</v>
      </c>
      <c r="C2" s="78">
        <v>36850</v>
      </c>
      <c r="D2" s="78">
        <v>71374</v>
      </c>
      <c r="E2" s="78">
        <v>66270</v>
      </c>
      <c r="F2" s="78">
        <v>51104</v>
      </c>
      <c r="G2" s="22">
        <f t="shared" ref="G2:G40" si="0">C2+D2+E2+F2</f>
        <v>225598</v>
      </c>
      <c r="H2" s="22">
        <f t="shared" ref="H2:H40" si="1">(B2 + stillbirth*B2/(1000-stillbirth))/(1-abortion)</f>
        <v>20056.67859249203</v>
      </c>
      <c r="I2" s="22">
        <f>G2-H2</f>
        <v>205541.32140750796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17081.151999999998</v>
      </c>
      <c r="C3" s="78">
        <v>37000</v>
      </c>
      <c r="D3" s="78">
        <v>71000</v>
      </c>
      <c r="E3" s="78">
        <v>67000</v>
      </c>
      <c r="F3" s="78">
        <v>52000</v>
      </c>
      <c r="G3" s="22">
        <f t="shared" si="0"/>
        <v>227000</v>
      </c>
      <c r="H3" s="22">
        <f t="shared" si="1"/>
        <v>19869.960576841426</v>
      </c>
      <c r="I3" s="22">
        <f t="shared" ref="I3:I15" si="3">G3-H3</f>
        <v>207130.03942315857</v>
      </c>
    </row>
    <row r="4" spans="1:9" ht="15.75" customHeight="1" x14ac:dyDescent="0.25">
      <c r="A4" s="7">
        <f t="shared" si="2"/>
        <v>2019</v>
      </c>
      <c r="B4" s="77">
        <v>16925.835666666666</v>
      </c>
      <c r="C4" s="78">
        <v>37000</v>
      </c>
      <c r="D4" s="78">
        <v>71000</v>
      </c>
      <c r="E4" s="78">
        <v>66000</v>
      </c>
      <c r="F4" s="78">
        <v>52000</v>
      </c>
      <c r="G4" s="22">
        <f t="shared" si="0"/>
        <v>226000</v>
      </c>
      <c r="H4" s="22">
        <f t="shared" si="1"/>
        <v>19689.286028645092</v>
      </c>
      <c r="I4" s="22">
        <f t="shared" si="3"/>
        <v>206310.71397135491</v>
      </c>
    </row>
    <row r="5" spans="1:9" ht="15.75" customHeight="1" x14ac:dyDescent="0.25">
      <c r="A5" s="7">
        <f t="shared" si="2"/>
        <v>2020</v>
      </c>
      <c r="B5" s="77">
        <v>16748.050000000003</v>
      </c>
      <c r="C5" s="78">
        <v>38000</v>
      </c>
      <c r="D5" s="78">
        <v>70000</v>
      </c>
      <c r="E5" s="78">
        <v>66000</v>
      </c>
      <c r="F5" s="78">
        <v>54000</v>
      </c>
      <c r="G5" s="22">
        <f t="shared" si="0"/>
        <v>228000</v>
      </c>
      <c r="H5" s="22">
        <f t="shared" si="1"/>
        <v>19482.473619985882</v>
      </c>
      <c r="I5" s="22">
        <f t="shared" si="3"/>
        <v>208517.52638001411</v>
      </c>
    </row>
    <row r="6" spans="1:9" ht="15.75" customHeight="1" x14ac:dyDescent="0.25">
      <c r="A6" s="7">
        <f t="shared" si="2"/>
        <v>2021</v>
      </c>
      <c r="B6" s="77">
        <v>16647.769600000003</v>
      </c>
      <c r="C6" s="78">
        <v>39000</v>
      </c>
      <c r="D6" s="78">
        <v>70000</v>
      </c>
      <c r="E6" s="78">
        <v>66000</v>
      </c>
      <c r="F6" s="78">
        <v>55000</v>
      </c>
      <c r="G6" s="22">
        <f t="shared" si="0"/>
        <v>230000</v>
      </c>
      <c r="H6" s="22">
        <f t="shared" si="1"/>
        <v>19365.820621720315</v>
      </c>
      <c r="I6" s="22">
        <f t="shared" si="3"/>
        <v>210634.17937827969</v>
      </c>
    </row>
    <row r="7" spans="1:9" ht="15.75" customHeight="1" x14ac:dyDescent="0.25">
      <c r="A7" s="7">
        <f t="shared" si="2"/>
        <v>2022</v>
      </c>
      <c r="B7" s="77">
        <v>16527.139200000001</v>
      </c>
      <c r="C7" s="78">
        <v>39000</v>
      </c>
      <c r="D7" s="78">
        <v>70000</v>
      </c>
      <c r="E7" s="78">
        <v>66000</v>
      </c>
      <c r="F7" s="78">
        <v>57000</v>
      </c>
      <c r="G7" s="22">
        <f t="shared" si="0"/>
        <v>232000</v>
      </c>
      <c r="H7" s="22">
        <f t="shared" si="1"/>
        <v>19225.495116018556</v>
      </c>
      <c r="I7" s="22">
        <f t="shared" si="3"/>
        <v>212774.50488398146</v>
      </c>
    </row>
    <row r="8" spans="1:9" ht="15.75" customHeight="1" x14ac:dyDescent="0.25">
      <c r="A8" s="7">
        <f t="shared" si="2"/>
        <v>2023</v>
      </c>
      <c r="B8" s="77">
        <v>16404.264800000004</v>
      </c>
      <c r="C8" s="78">
        <v>40000</v>
      </c>
      <c r="D8" s="78">
        <v>70000</v>
      </c>
      <c r="E8" s="78">
        <v>65000</v>
      </c>
      <c r="F8" s="78">
        <v>59000</v>
      </c>
      <c r="G8" s="22">
        <f t="shared" si="0"/>
        <v>234000</v>
      </c>
      <c r="H8" s="22">
        <f t="shared" si="1"/>
        <v>19082.559236523837</v>
      </c>
      <c r="I8" s="22">
        <f t="shared" si="3"/>
        <v>214917.44076347616</v>
      </c>
    </row>
    <row r="9" spans="1:9" ht="15.75" customHeight="1" x14ac:dyDescent="0.25">
      <c r="A9" s="7">
        <f t="shared" si="2"/>
        <v>2024</v>
      </c>
      <c r="B9" s="77">
        <v>16279.146400000003</v>
      </c>
      <c r="C9" s="78">
        <v>41000</v>
      </c>
      <c r="D9" s="78">
        <v>70000</v>
      </c>
      <c r="E9" s="78">
        <v>66000</v>
      </c>
      <c r="F9" s="78">
        <v>59000</v>
      </c>
      <c r="G9" s="22">
        <f t="shared" si="0"/>
        <v>236000</v>
      </c>
      <c r="H9" s="22">
        <f t="shared" si="1"/>
        <v>18937.012983236149</v>
      </c>
      <c r="I9" s="22">
        <f t="shared" si="3"/>
        <v>217062.98701676386</v>
      </c>
    </row>
    <row r="10" spans="1:9" ht="15.75" customHeight="1" x14ac:dyDescent="0.25">
      <c r="A10" s="7">
        <f t="shared" si="2"/>
        <v>2025</v>
      </c>
      <c r="B10" s="77">
        <v>16134.800000000001</v>
      </c>
      <c r="C10" s="78">
        <v>42000</v>
      </c>
      <c r="D10" s="78">
        <v>69000</v>
      </c>
      <c r="E10" s="78">
        <v>65000</v>
      </c>
      <c r="F10" s="78">
        <v>60000</v>
      </c>
      <c r="G10" s="22">
        <f t="shared" si="0"/>
        <v>236000</v>
      </c>
      <c r="H10" s="22">
        <f t="shared" si="1"/>
        <v>18769.099409408747</v>
      </c>
      <c r="I10" s="22">
        <f t="shared" si="3"/>
        <v>217230.90059059125</v>
      </c>
    </row>
    <row r="11" spans="1:9" ht="15.75" customHeight="1" x14ac:dyDescent="0.25">
      <c r="A11" s="7">
        <f t="shared" si="2"/>
        <v>2026</v>
      </c>
      <c r="B11" s="77">
        <v>16081.627000000002</v>
      </c>
      <c r="C11" s="78">
        <v>42000</v>
      </c>
      <c r="D11" s="78">
        <v>70000</v>
      </c>
      <c r="E11" s="78">
        <v>64000</v>
      </c>
      <c r="F11" s="78">
        <v>61000</v>
      </c>
      <c r="G11" s="22">
        <f t="shared" si="0"/>
        <v>237000</v>
      </c>
      <c r="H11" s="22">
        <f t="shared" si="1"/>
        <v>18707.244950543656</v>
      </c>
      <c r="I11" s="22">
        <f t="shared" si="3"/>
        <v>218292.75504945635</v>
      </c>
    </row>
    <row r="12" spans="1:9" ht="15.75" customHeight="1" x14ac:dyDescent="0.25">
      <c r="A12" s="7">
        <f t="shared" si="2"/>
        <v>2027</v>
      </c>
      <c r="B12" s="77">
        <v>16010.313200000001</v>
      </c>
      <c r="C12" s="78">
        <v>42000</v>
      </c>
      <c r="D12" s="78">
        <v>71000</v>
      </c>
      <c r="E12" s="78">
        <v>65000</v>
      </c>
      <c r="F12" s="78">
        <v>62000</v>
      </c>
      <c r="G12" s="22">
        <f t="shared" si="0"/>
        <v>240000</v>
      </c>
      <c r="H12" s="22">
        <f t="shared" si="1"/>
        <v>18624.287876302715</v>
      </c>
      <c r="I12" s="22">
        <f t="shared" si="3"/>
        <v>221375.71212369727</v>
      </c>
    </row>
    <row r="13" spans="1:9" ht="15.75" customHeight="1" x14ac:dyDescent="0.25">
      <c r="A13" s="7">
        <f t="shared" si="2"/>
        <v>2028</v>
      </c>
      <c r="B13" s="77">
        <v>15937.8426</v>
      </c>
      <c r="C13" s="78">
        <v>42000</v>
      </c>
      <c r="D13" s="78">
        <v>73000</v>
      </c>
      <c r="E13" s="78">
        <v>65000</v>
      </c>
      <c r="F13" s="78">
        <v>62000</v>
      </c>
      <c r="G13" s="22">
        <f t="shared" si="0"/>
        <v>242000</v>
      </c>
      <c r="H13" s="22">
        <f t="shared" si="1"/>
        <v>18539.985133432678</v>
      </c>
      <c r="I13" s="22">
        <f t="shared" si="3"/>
        <v>223460.01486656733</v>
      </c>
    </row>
    <row r="14" spans="1:9" ht="15.75" customHeight="1" x14ac:dyDescent="0.25">
      <c r="A14" s="7">
        <f t="shared" si="2"/>
        <v>2029</v>
      </c>
      <c r="B14" s="77">
        <v>15864.215199999999</v>
      </c>
      <c r="C14" s="78">
        <v>41000</v>
      </c>
      <c r="D14" s="78">
        <v>74000</v>
      </c>
      <c r="E14" s="78">
        <v>64000</v>
      </c>
      <c r="F14" s="78">
        <v>62000</v>
      </c>
      <c r="G14" s="22">
        <f t="shared" si="0"/>
        <v>241000</v>
      </c>
      <c r="H14" s="22">
        <f t="shared" si="1"/>
        <v>18454.336721933538</v>
      </c>
      <c r="I14" s="22">
        <f t="shared" si="3"/>
        <v>222545.66327806647</v>
      </c>
    </row>
    <row r="15" spans="1:9" ht="15.75" customHeight="1" x14ac:dyDescent="0.25">
      <c r="A15" s="7">
        <f t="shared" si="2"/>
        <v>2030</v>
      </c>
      <c r="B15" s="77">
        <v>15773.17</v>
      </c>
      <c r="C15" s="78">
        <v>41000</v>
      </c>
      <c r="D15" s="78">
        <v>75000</v>
      </c>
      <c r="E15" s="78">
        <v>64000</v>
      </c>
      <c r="F15" s="78">
        <v>61000</v>
      </c>
      <c r="G15" s="22">
        <f t="shared" si="0"/>
        <v>241000</v>
      </c>
      <c r="H15" s="22">
        <f t="shared" si="1"/>
        <v>18348.426737951741</v>
      </c>
      <c r="I15" s="22">
        <f t="shared" si="3"/>
        <v>222651.57326204824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127.95949965509099</v>
      </c>
      <c r="I17" s="22">
        <f t="shared" si="4"/>
        <v>-127.95949965509099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1.3688451500000001E-2</v>
      </c>
    </row>
    <row r="4" spans="1:8" ht="15.75" customHeight="1" x14ac:dyDescent="0.25">
      <c r="B4" s="24" t="s">
        <v>7</v>
      </c>
      <c r="C4" s="79">
        <v>0.1122569577902664</v>
      </c>
    </row>
    <row r="5" spans="1:8" ht="15.75" customHeight="1" x14ac:dyDescent="0.25">
      <c r="B5" s="24" t="s">
        <v>8</v>
      </c>
      <c r="C5" s="79">
        <v>8.0966676028882481E-2</v>
      </c>
    </row>
    <row r="6" spans="1:8" ht="15.75" customHeight="1" x14ac:dyDescent="0.25">
      <c r="B6" s="24" t="s">
        <v>10</v>
      </c>
      <c r="C6" s="79">
        <v>0.16634504484037327</v>
      </c>
    </row>
    <row r="7" spans="1:8" ht="15.75" customHeight="1" x14ac:dyDescent="0.25">
      <c r="B7" s="24" t="s">
        <v>13</v>
      </c>
      <c r="C7" s="79">
        <v>0.32244439351844278</v>
      </c>
    </row>
    <row r="8" spans="1:8" ht="15.75" customHeight="1" x14ac:dyDescent="0.25">
      <c r="B8" s="24" t="s">
        <v>14</v>
      </c>
      <c r="C8" s="79">
        <v>4.4973965369854886E-6</v>
      </c>
    </row>
    <row r="9" spans="1:8" ht="15.75" customHeight="1" x14ac:dyDescent="0.25">
      <c r="B9" s="24" t="s">
        <v>27</v>
      </c>
      <c r="C9" s="79">
        <v>0.18615243674515999</v>
      </c>
    </row>
    <row r="10" spans="1:8" ht="15.75" customHeight="1" x14ac:dyDescent="0.25">
      <c r="B10" s="24" t="s">
        <v>15</v>
      </c>
      <c r="C10" s="79">
        <v>0.11814154218033812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7.0684349680774305E-2</v>
      </c>
      <c r="D14" s="79">
        <v>7.0684349680774305E-2</v>
      </c>
      <c r="E14" s="79">
        <v>9.7968640440105503E-2</v>
      </c>
      <c r="F14" s="79">
        <v>9.7968640440105503E-2</v>
      </c>
    </row>
    <row r="15" spans="1:8" ht="15.75" customHeight="1" x14ac:dyDescent="0.25">
      <c r="B15" s="24" t="s">
        <v>16</v>
      </c>
      <c r="C15" s="79">
        <v>0.26352722754484498</v>
      </c>
      <c r="D15" s="79">
        <v>0.26352722754484498</v>
      </c>
      <c r="E15" s="79">
        <v>0.15703761820349199</v>
      </c>
      <c r="F15" s="79">
        <v>0.15703761820349199</v>
      </c>
    </row>
    <row r="16" spans="1:8" ht="15.75" customHeight="1" x14ac:dyDescent="0.25">
      <c r="B16" s="24" t="s">
        <v>17</v>
      </c>
      <c r="C16" s="79">
        <v>3.5562688297291499E-2</v>
      </c>
      <c r="D16" s="79">
        <v>3.5562688297291499E-2</v>
      </c>
      <c r="E16" s="79">
        <v>2.8960804076099599E-2</v>
      </c>
      <c r="F16" s="79">
        <v>2.8960804076099599E-2</v>
      </c>
    </row>
    <row r="17" spans="1:8" ht="15.75" customHeight="1" x14ac:dyDescent="0.25">
      <c r="B17" s="24" t="s">
        <v>18</v>
      </c>
      <c r="C17" s="79">
        <v>1.51547059009233E-2</v>
      </c>
      <c r="D17" s="79">
        <v>1.51547059009233E-2</v>
      </c>
      <c r="E17" s="79">
        <v>5.4915772107499802E-2</v>
      </c>
      <c r="F17" s="79">
        <v>5.4915772107499802E-2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2.03565010058652E-2</v>
      </c>
      <c r="D19" s="79">
        <v>2.03565010058652E-2</v>
      </c>
      <c r="E19" s="79">
        <v>3.1332704956081397E-2</v>
      </c>
      <c r="F19" s="79">
        <v>3.1332704956081397E-2</v>
      </c>
    </row>
    <row r="20" spans="1:8" ht="15.75" customHeight="1" x14ac:dyDescent="0.25">
      <c r="B20" s="24" t="s">
        <v>21</v>
      </c>
      <c r="C20" s="79">
        <v>2.3474064215769602E-3</v>
      </c>
      <c r="D20" s="79">
        <v>2.3474064215769602E-3</v>
      </c>
      <c r="E20" s="79">
        <v>1.05949482868355E-2</v>
      </c>
      <c r="F20" s="79">
        <v>1.05949482868355E-2</v>
      </c>
    </row>
    <row r="21" spans="1:8" ht="15.75" customHeight="1" x14ac:dyDescent="0.25">
      <c r="B21" s="24" t="s">
        <v>22</v>
      </c>
      <c r="C21" s="79">
        <v>8.0508157520812806E-2</v>
      </c>
      <c r="D21" s="79">
        <v>8.0508157520812806E-2</v>
      </c>
      <c r="E21" s="79">
        <v>0.21393268735553</v>
      </c>
      <c r="F21" s="79">
        <v>0.21393268735553</v>
      </c>
    </row>
    <row r="22" spans="1:8" ht="15.75" customHeight="1" x14ac:dyDescent="0.25">
      <c r="B22" s="24" t="s">
        <v>23</v>
      </c>
      <c r="C22" s="79">
        <v>0.51185896362791095</v>
      </c>
      <c r="D22" s="79">
        <v>0.51185896362791095</v>
      </c>
      <c r="E22" s="79">
        <v>0.40525682457435619</v>
      </c>
      <c r="F22" s="79">
        <v>0.40525682457435619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3.8199999999999998E-2</v>
      </c>
    </row>
    <row r="27" spans="1:8" ht="15.75" customHeight="1" x14ac:dyDescent="0.25">
      <c r="B27" s="24" t="s">
        <v>39</v>
      </c>
      <c r="C27" s="79">
        <v>3.6000000000000004E-2</v>
      </c>
    </row>
    <row r="28" spans="1:8" ht="15.75" customHeight="1" x14ac:dyDescent="0.25">
      <c r="B28" s="24" t="s">
        <v>40</v>
      </c>
      <c r="C28" s="79">
        <v>0.17920000000000003</v>
      </c>
    </row>
    <row r="29" spans="1:8" ht="15.75" customHeight="1" x14ac:dyDescent="0.25">
      <c r="B29" s="24" t="s">
        <v>41</v>
      </c>
      <c r="C29" s="79">
        <v>9.3399999999999997E-2</v>
      </c>
    </row>
    <row r="30" spans="1:8" ht="15.75" customHeight="1" x14ac:dyDescent="0.25">
      <c r="B30" s="24" t="s">
        <v>42</v>
      </c>
      <c r="C30" s="79">
        <v>4.2699999999999995E-2</v>
      </c>
    </row>
    <row r="31" spans="1:8" ht="15.75" customHeight="1" x14ac:dyDescent="0.25">
      <c r="B31" s="24" t="s">
        <v>43</v>
      </c>
      <c r="C31" s="79">
        <v>0.1353</v>
      </c>
    </row>
    <row r="32" spans="1:8" ht="15.75" customHeight="1" x14ac:dyDescent="0.25">
      <c r="B32" s="24" t="s">
        <v>44</v>
      </c>
      <c r="C32" s="79">
        <v>0.18710000000000002</v>
      </c>
    </row>
    <row r="33" spans="2:3" ht="15.75" customHeight="1" x14ac:dyDescent="0.25">
      <c r="B33" s="24" t="s">
        <v>45</v>
      </c>
      <c r="C33" s="79">
        <v>0.13800000000000001</v>
      </c>
    </row>
    <row r="34" spans="2:3" ht="15.75" customHeight="1" x14ac:dyDescent="0.25">
      <c r="B34" s="24" t="s">
        <v>46</v>
      </c>
      <c r="C34" s="79">
        <v>0.15010000000223517</v>
      </c>
    </row>
    <row r="35" spans="2:3" ht="15.75" customHeight="1" x14ac:dyDescent="0.25">
      <c r="B35" s="32" t="s">
        <v>129</v>
      </c>
      <c r="C35" s="74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0.70831832871003386</v>
      </c>
      <c r="D2" s="80">
        <v>0.70831832871003386</v>
      </c>
      <c r="E2" s="80">
        <v>0.65847169008088546</v>
      </c>
      <c r="F2" s="80">
        <v>0.49617193530436032</v>
      </c>
      <c r="G2" s="80">
        <v>0.44839757017176368</v>
      </c>
    </row>
    <row r="3" spans="1:15" ht="15.75" customHeight="1" x14ac:dyDescent="0.25">
      <c r="A3" s="5"/>
      <c r="B3" s="11" t="s">
        <v>118</v>
      </c>
      <c r="C3" s="80">
        <v>0.25692744701961295</v>
      </c>
      <c r="D3" s="80">
        <v>0.25692744701961295</v>
      </c>
      <c r="E3" s="80">
        <v>0.29986164325244791</v>
      </c>
      <c r="F3" s="80">
        <v>0.42683113689226027</v>
      </c>
      <c r="G3" s="80">
        <v>0.46500488758553277</v>
      </c>
    </row>
    <row r="4" spans="1:15" ht="15.75" customHeight="1" x14ac:dyDescent="0.25">
      <c r="A4" s="5"/>
      <c r="B4" s="11" t="s">
        <v>116</v>
      </c>
      <c r="C4" s="81">
        <v>2.0737327188940093E-2</v>
      </c>
      <c r="D4" s="81">
        <v>2.0737327188940093E-2</v>
      </c>
      <c r="E4" s="81">
        <v>2.6113671274961597E-2</v>
      </c>
      <c r="F4" s="81">
        <v>4.4354838709677415E-2</v>
      </c>
      <c r="G4" s="81">
        <v>4.9539170506912436E-2</v>
      </c>
    </row>
    <row r="5" spans="1:15" ht="15.75" customHeight="1" x14ac:dyDescent="0.25">
      <c r="A5" s="5"/>
      <c r="B5" s="11" t="s">
        <v>119</v>
      </c>
      <c r="C5" s="81">
        <v>1.4016897081413208E-2</v>
      </c>
      <c r="D5" s="81">
        <v>1.4016897081413208E-2</v>
      </c>
      <c r="E5" s="81">
        <v>1.5552995391705066E-2</v>
      </c>
      <c r="F5" s="81">
        <v>3.2642089093701997E-2</v>
      </c>
      <c r="G5" s="81">
        <v>3.7058371735791087E-2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0.7260926127526377</v>
      </c>
      <c r="D8" s="80">
        <v>0.7260926127526377</v>
      </c>
      <c r="E8" s="80">
        <v>0.70846341312195116</v>
      </c>
      <c r="F8" s="80">
        <v>0.68331912296543784</v>
      </c>
      <c r="G8" s="80">
        <v>0.69426454297475304</v>
      </c>
    </row>
    <row r="9" spans="1:15" ht="15.75" customHeight="1" x14ac:dyDescent="0.25">
      <c r="B9" s="7" t="s">
        <v>121</v>
      </c>
      <c r="C9" s="80">
        <v>0.21090738524736227</v>
      </c>
      <c r="D9" s="80">
        <v>0.21090738524736227</v>
      </c>
      <c r="E9" s="80">
        <v>0.22853658487804882</v>
      </c>
      <c r="F9" s="80">
        <v>0.25368087503456221</v>
      </c>
      <c r="G9" s="80">
        <v>0.24273545502524702</v>
      </c>
    </row>
    <row r="10" spans="1:15" ht="15.75" customHeight="1" x14ac:dyDescent="0.25">
      <c r="B10" s="7" t="s">
        <v>122</v>
      </c>
      <c r="C10" s="81">
        <v>4.3000002000000002E-2</v>
      </c>
      <c r="D10" s="81">
        <v>4.3000002000000002E-2</v>
      </c>
      <c r="E10" s="81">
        <v>4.3000002000000002E-2</v>
      </c>
      <c r="F10" s="81">
        <v>4.3000002000000002E-2</v>
      </c>
      <c r="G10" s="81">
        <v>4.3000002000000002E-2</v>
      </c>
    </row>
    <row r="11" spans="1:15" ht="15.75" customHeight="1" x14ac:dyDescent="0.25">
      <c r="B11" s="7" t="s">
        <v>123</v>
      </c>
      <c r="C11" s="81">
        <v>0.02</v>
      </c>
      <c r="D11" s="81">
        <v>0.02</v>
      </c>
      <c r="E11" s="81">
        <v>0.02</v>
      </c>
      <c r="F11" s="81">
        <v>0.02</v>
      </c>
      <c r="G11" s="81">
        <v>0.02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0.58198644774999997</v>
      </c>
      <c r="D14" s="82">
        <v>0.553427985096</v>
      </c>
      <c r="E14" s="82">
        <v>0.553427985096</v>
      </c>
      <c r="F14" s="82">
        <v>0.36485581126</v>
      </c>
      <c r="G14" s="82">
        <v>0.36485581126</v>
      </c>
      <c r="H14" s="83">
        <v>0.39</v>
      </c>
      <c r="I14" s="83">
        <v>0.39</v>
      </c>
      <c r="J14" s="83">
        <v>0.39</v>
      </c>
      <c r="K14" s="83">
        <v>0.39</v>
      </c>
      <c r="L14" s="83">
        <v>0.24343472873700001</v>
      </c>
      <c r="M14" s="83">
        <v>0.30376741799200002</v>
      </c>
      <c r="N14" s="83">
        <v>0.32475601927800002</v>
      </c>
      <c r="O14" s="83">
        <v>0.36779517315800009</v>
      </c>
    </row>
    <row r="15" spans="1:15" ht="15.75" customHeight="1" x14ac:dyDescent="0.25">
      <c r="B15" s="16" t="s">
        <v>68</v>
      </c>
      <c r="C15" s="80">
        <f>iron_deficiency_anaemia*C14</f>
        <v>0.24731676277382864</v>
      </c>
      <c r="D15" s="80">
        <f t="shared" ref="D15:O15" si="0">iron_deficiency_anaemia*D14</f>
        <v>0.23518076448608405</v>
      </c>
      <c r="E15" s="80">
        <f t="shared" si="0"/>
        <v>0.23518076448608405</v>
      </c>
      <c r="F15" s="80">
        <f t="shared" si="0"/>
        <v>0.15504649372660967</v>
      </c>
      <c r="G15" s="80">
        <f t="shared" si="0"/>
        <v>0.15504649372660967</v>
      </c>
      <c r="H15" s="80">
        <f t="shared" si="0"/>
        <v>0.16573158680015532</v>
      </c>
      <c r="I15" s="80">
        <f t="shared" si="0"/>
        <v>0.16573158680015532</v>
      </c>
      <c r="J15" s="80">
        <f t="shared" si="0"/>
        <v>0.16573158680015532</v>
      </c>
      <c r="K15" s="80">
        <f t="shared" si="0"/>
        <v>0.16573158680015532</v>
      </c>
      <c r="L15" s="80">
        <f t="shared" si="0"/>
        <v>0.10344826634832917</v>
      </c>
      <c r="M15" s="80">
        <f t="shared" si="0"/>
        <v>0.12908681077435952</v>
      </c>
      <c r="N15" s="80">
        <f t="shared" si="0"/>
        <v>0.13800597537908915</v>
      </c>
      <c r="O15" s="80">
        <f t="shared" si="0"/>
        <v>0.15629558375618779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7.6850000000000002E-2</v>
      </c>
      <c r="D2" s="144">
        <v>7.6700000000000004E-2</v>
      </c>
      <c r="E2" s="144">
        <v>7.6479999999999992E-2</v>
      </c>
      <c r="F2" s="144">
        <v>7.6219999999999996E-2</v>
      </c>
      <c r="G2" s="144">
        <v>7.5940000000000007E-2</v>
      </c>
      <c r="H2" s="144">
        <v>7.5539999999999996E-2</v>
      </c>
      <c r="I2" s="144">
        <v>7.5160000000000005E-2</v>
      </c>
      <c r="J2" s="144">
        <v>7.4810000000000001E-2</v>
      </c>
      <c r="K2" s="144">
        <v>7.4490000000000001E-2</v>
      </c>
      <c r="L2" s="144">
        <v>7.4209999999999998E-2</v>
      </c>
      <c r="M2" s="144">
        <v>7.3950000000000002E-2</v>
      </c>
      <c r="N2" s="144">
        <v>7.3719999999999994E-2</v>
      </c>
      <c r="O2" s="144">
        <v>7.3520000000000002E-2</v>
      </c>
      <c r="P2" s="144">
        <v>7.3349999999999999E-2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6.651E-2</v>
      </c>
      <c r="D4" s="144">
        <v>6.5309999999999993E-2</v>
      </c>
      <c r="E4" s="144">
        <v>6.429E-2</v>
      </c>
      <c r="F4" s="144">
        <v>6.343E-2</v>
      </c>
      <c r="G4" s="144">
        <v>6.2710000000000002E-2</v>
      </c>
      <c r="H4" s="144">
        <v>6.2300000000000001E-2</v>
      </c>
      <c r="I4" s="144">
        <v>6.1900000000000004E-2</v>
      </c>
      <c r="J4" s="144">
        <v>6.1519999999999998E-2</v>
      </c>
      <c r="K4" s="144">
        <v>6.114E-2</v>
      </c>
      <c r="L4" s="144">
        <v>6.0759999999999995E-2</v>
      </c>
      <c r="M4" s="144">
        <v>6.0389999999999999E-2</v>
      </c>
      <c r="N4" s="144">
        <v>6.0039999999999996E-2</v>
      </c>
      <c r="O4" s="144">
        <v>5.9699999999999996E-2</v>
      </c>
      <c r="P4" s="144">
        <v>5.9359999999999996E-2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0.17127561451663362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0.16573158680015534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0.13574642945251458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0.45566666666666666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0.77500000000000002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25.690999999999999</v>
      </c>
      <c r="D13" s="143">
        <v>25.524000000000001</v>
      </c>
      <c r="E13" s="143">
        <v>25.388999999999999</v>
      </c>
      <c r="F13" s="143">
        <v>25.3</v>
      </c>
      <c r="G13" s="143">
        <v>25.245000000000001</v>
      </c>
      <c r="H13" s="143">
        <v>25.199000000000002</v>
      </c>
      <c r="I13" s="143">
        <v>25.177</v>
      </c>
      <c r="J13" s="143">
        <v>25.193999999999999</v>
      </c>
      <c r="K13" s="143">
        <v>25.24</v>
      </c>
      <c r="L13" s="143">
        <v>25.288</v>
      </c>
      <c r="M13" s="143">
        <v>25.353999999999999</v>
      </c>
      <c r="N13" s="143">
        <v>25.428000000000001</v>
      </c>
      <c r="O13" s="143">
        <v>25.544</v>
      </c>
      <c r="P13" s="143">
        <v>25.654</v>
      </c>
    </row>
    <row r="14" spans="1:16" x14ac:dyDescent="0.25">
      <c r="B14" s="16" t="s">
        <v>170</v>
      </c>
      <c r="C14" s="143">
        <f>maternal_mortality</f>
        <v>0.3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0.34</v>
      </c>
      <c r="E2" s="92">
        <f>food_insecure</f>
        <v>0.34</v>
      </c>
      <c r="F2" s="92">
        <f>food_insecure</f>
        <v>0.34</v>
      </c>
      <c r="G2" s="92">
        <f>food_insecure</f>
        <v>0.34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0.34</v>
      </c>
      <c r="F5" s="92">
        <f>food_insecure</f>
        <v>0.34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0.17808038127807693</v>
      </c>
      <c r="D7" s="92">
        <f>diarrhoea_1_5mo/26</f>
        <v>0.14524087203307692</v>
      </c>
      <c r="E7" s="92">
        <f>diarrhoea_6_11mo/26</f>
        <v>0.14524087203307692</v>
      </c>
      <c r="F7" s="92">
        <f>diarrhoea_12_23mo/26</f>
        <v>0.10138951202999999</v>
      </c>
      <c r="G7" s="92">
        <f>diarrhoea_24_59mo/26</f>
        <v>0.10138951202999999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0.34</v>
      </c>
      <c r="F8" s="92">
        <f>food_insecure</f>
        <v>0.34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0.72</v>
      </c>
      <c r="E9" s="92">
        <f>IF(ISBLANK(comm_deliv), frac_children_health_facility,1)</f>
        <v>0.72</v>
      </c>
      <c r="F9" s="92">
        <f>IF(ISBLANK(comm_deliv), frac_children_health_facility,1)</f>
        <v>0.72</v>
      </c>
      <c r="G9" s="92">
        <f>IF(ISBLANK(comm_deliv), frac_children_health_facility,1)</f>
        <v>0.72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0.17808038127807693</v>
      </c>
      <c r="D11" s="92">
        <f>diarrhoea_1_5mo/26</f>
        <v>0.14524087203307692</v>
      </c>
      <c r="E11" s="92">
        <f>diarrhoea_6_11mo/26</f>
        <v>0.14524087203307692</v>
      </c>
      <c r="F11" s="92">
        <f>diarrhoea_12_23mo/26</f>
        <v>0.10138951202999999</v>
      </c>
      <c r="G11" s="92">
        <f>diarrhoea_24_59mo/26</f>
        <v>0.10138951202999999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0.34</v>
      </c>
      <c r="I14" s="92">
        <f>food_insecure</f>
        <v>0.34</v>
      </c>
      <c r="J14" s="92">
        <f>food_insecure</f>
        <v>0.34</v>
      </c>
      <c r="K14" s="92">
        <f>food_insecure</f>
        <v>0.34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0.93599999999999994</v>
      </c>
      <c r="I17" s="92">
        <f>frac_PW_health_facility</f>
        <v>0.93599999999999994</v>
      </c>
      <c r="J17" s="92">
        <f>frac_PW_health_facility</f>
        <v>0.93599999999999994</v>
      </c>
      <c r="K17" s="92">
        <f>frac_PW_health_facility</f>
        <v>0.93599999999999994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0.10300000000000001</v>
      </c>
      <c r="M23" s="92">
        <f>famplan_unmet_need</f>
        <v>0.10300000000000001</v>
      </c>
      <c r="N23" s="92">
        <f>famplan_unmet_need</f>
        <v>0.10300000000000001</v>
      </c>
      <c r="O23" s="92">
        <f>famplan_unmet_need</f>
        <v>0.10300000000000001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6.7472936981201409E-2</v>
      </c>
      <c r="M24" s="92">
        <f>(1-food_insecure)*(0.49)+food_insecure*(0.7)</f>
        <v>0.5613999999999999</v>
      </c>
      <c r="N24" s="92">
        <f>(1-food_insecure)*(0.49)+food_insecure*(0.7)</f>
        <v>0.5613999999999999</v>
      </c>
      <c r="O24" s="92">
        <f>(1-food_insecure)*(0.49)+food_insecure*(0.7)</f>
        <v>0.5613999999999999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2.8916972991943464E-2</v>
      </c>
      <c r="M25" s="92">
        <f>(1-food_insecure)*(0.21)+food_insecure*(0.3)</f>
        <v>0.24059999999999998</v>
      </c>
      <c r="N25" s="92">
        <f>(1-food_insecure)*(0.21)+food_insecure*(0.3)</f>
        <v>0.24059999999999998</v>
      </c>
      <c r="O25" s="92">
        <f>(1-food_insecure)*(0.21)+food_insecure*(0.3)</f>
        <v>0.24059999999999998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2.3797010192871178E-2</v>
      </c>
      <c r="M26" s="92">
        <f>(1-food_insecure)*(0.3)</f>
        <v>0.19799999999999998</v>
      </c>
      <c r="N26" s="92">
        <f>(1-food_insecure)*(0.3)</f>
        <v>0.19799999999999998</v>
      </c>
      <c r="O26" s="92">
        <f>(1-food_insecure)*(0.3)</f>
        <v>0.19799999999999998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0.87981307983398394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2020-03-24T06:49:09Z</dcterms:modified>
</cp:coreProperties>
</file>