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4EB508EA-EDC5-4EA3-A378-AD704535B6E0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I10" i="2" s="1"/>
  <c r="H11" i="2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2" i="2"/>
  <c r="I18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5" i="2"/>
  <c r="I12" i="2"/>
  <c r="I11" i="2"/>
  <c r="I9" i="2"/>
  <c r="I8" i="2"/>
  <c r="I7" i="2"/>
  <c r="I6" i="2"/>
  <c r="I5" i="2"/>
  <c r="I4" i="2"/>
  <c r="I3" i="2"/>
  <c r="I2" i="2"/>
  <c r="C7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3DAF68BA-85E4-4F9F-B08D-9CC5CDFDEB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ADFD9848-E36D-4CE2-A73A-0B6AA99B92D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46978870-B344-45A5-91BD-7D0B5D04EF41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97E236E2-7AA6-4914-A5C2-139E5C2E1A9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0E0FBAD5-8D87-46C7-803C-54627FB33351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ECF5450C-9325-4006-8C0E-E01E513F9A66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E1B2175E-C252-4839-A2E1-F7794D551033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DA28972B-8B44-437E-83D8-2FC995D586A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165CEAF8-E2B2-404D-BAB9-1F8D65FC6A7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B206D8B9-BF25-4491-9BB4-5E153635F17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B5D0CF22-AB93-42DA-AF54-6F2C07175DA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E39B7FB3-0296-4A41-A0B7-5E8234DFF7E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A8E106DD-D880-430C-8BF2-BFBC350DD05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935A8A0E-1922-4C2D-832C-47B3C7563D0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595DFA0D-60EE-43E4-9E7C-F92AF8E9CC9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D22FF1E7-7DA3-4F4A-8111-A8CA8680EE9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3F8D3708-FFAA-4524-83F5-BB79A10A94F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5DB895F3-F48E-4DF7-A0C0-04DF1609B5A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A47B17E8-7549-45DF-8FC3-97374B4CD98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662D2F35-F421-43CD-AAF7-ED91F24FC05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42604183-F9E0-471A-BFA1-6438C84E5CB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BCE6E2BE-1EDB-4090-B41E-1E3F7C467F8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7FE7522E-FB59-4155-A17F-3A4B6359F330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B4BB6DC2-EE5E-4E7A-B53F-E7D4FB4FB6A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6166ACD5-DC75-490B-BD08-E373CF533615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DB2C2006-528F-40BF-A04E-9854C1B9A4E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EAE5A431-5882-44BB-B5DB-D503497ABEAA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D4861513-82D7-4C22-A950-BF38F7AC1080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5AEA9C94-CD4D-4F1B-8056-D27872BC78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D5823E59-0144-4D03-B3FD-CCBFDEE376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EEBBD9D1-C6F1-4A25-B6B0-71EAF5E78E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D3C395E4-E3F6-41BF-99FF-34C7B5DC319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A3927B95-04C1-4725-8BEF-DB100A2744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5A4BAF60-D2DA-42EE-AA0B-F9707801E3DD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E8BF9116-CB59-4B0F-8A50-FC77EC755926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B6E43C4C-AFB4-4C75-A302-3DABCEE448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DDDC76E2-6857-4A50-8047-A096ABFC15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CE5F7AE3-E801-4927-9C9E-0223152F64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889BECAB-6DE6-40E8-8BD3-12A6FBA5E0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0D3AD164-4299-4EA8-95F8-1F5DE13F0D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0AA1A103-7016-4F4E-860A-A6034BA174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191D60BA-2FB2-42B7-8DF2-677A89F57F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171C0EDF-2547-4546-BE02-160380CDE6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671FA5EB-6D1D-4069-9031-E56DBD25E3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8360B8A3-BEAD-4562-B863-C3394BB3E0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0FCA3EA0-8DDA-4051-B2E5-07DA1C3DF1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9A806142-9F98-4C54-B283-A6BB34D080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69EF7AFE-7C5F-444A-9276-ACAAD7F2C5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B25236F4-E25B-4AC7-8D97-E68C92F87B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506F33C1-89F9-43B7-9DB1-D0676D4EE1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69620A0E-C657-40C9-AA9B-485F9AC98C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36BA3ECC-5D0F-4AE3-98FD-89C52CFE15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CC97FE81-EF7E-49CB-9BBB-C441872F4B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73AC9A21-B415-4EFB-9B7C-2B18ACD7AA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C1C4411E-D85B-4583-B0EB-BB812F27CA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2A76D284-D3ED-4EBA-A43B-CB511DF9CE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2CFC1C29-9877-4130-A0A0-D177A535AE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D24C227E-5D77-4B9F-9D60-2A22D50813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1E01692D-37D4-47A8-9DDE-B960873A44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D9301FC0-934B-449E-9A28-E9579345A5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D4907164-CD16-4F9D-9E9E-216D4D2561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48C48013-35AE-47AE-BBC0-152E6ACD8D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7C80C72D-30F6-4DC0-AA2D-618F2B76F8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F04DD5B4-D4FD-4F4A-9791-A65CB72E72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269778CD-972C-469F-A482-D58BC2A149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C4345F3B-F2B7-48FA-B58F-F8F622A656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A46F0F8D-8B52-408A-83CA-B50F9C12BE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4B0D82A7-06F5-4E94-90D7-C4B52404A7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F9DF3878-01E5-4C81-85E8-1CA41F7E2E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506FC5EF-18AF-46D0-A4ED-DE23BA34EA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8F93BBA1-8619-419E-88D6-9A4FAD6A41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BB5AFD67-9B83-4107-8D1D-F9946D3F8D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26338A6D-4515-4A3A-B565-3C8183F6E8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690DA31A-A7E7-464A-B81B-58EC5B3B50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06E822AF-9D06-42D0-AC93-564C18060E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99642DA5-90FD-4700-8625-CF0214624B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4F9957D3-8561-4981-9FC8-558643583F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F0694E99-B788-4671-B72D-B210806CEB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84B1A1E5-2B4A-4CFE-B279-59711F7AD9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EE4430CD-F0E5-497A-9FAF-C7483369E6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DD129C2D-A8E6-4034-A98B-52F4B31131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858C6327-07DF-4E24-9A18-B352D0E548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AC8FE730-8C5E-4412-AF17-386CF72892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465C9C8F-28CC-4557-B9D3-AC8C170F58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E707C48F-C2C4-4C90-BC74-42E68C4D25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E1499E27-1640-4A6C-8AA4-4DE2BB1B61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74887019-ADF3-446C-B124-A80C0ABE78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43DAB0C3-F989-4151-B106-E3BF1B196B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1EE4779B-82C8-4B2C-AA17-37748FA156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D043EE9C-A746-4111-BF71-4B224DD2E1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868BBD15-98C6-4E35-8577-EC0AB290B7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5AB53F9B-9B77-4BC1-9433-EC8D04B22D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AD96C55B-04F6-4E6B-A598-232300A5EF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18BC3983-6669-41E0-91F9-8FD62C76DA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A03E2C84-5B16-42B1-9807-59EFC84D9C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415AF0B4-8660-4F03-BD27-8D5A5AC4FF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8C85C472-6D7E-498B-A326-88677F2485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1AB8823A-2601-467B-8E20-6296A3DC22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2FF05C7D-99EA-4B4C-8C1F-9492F725BC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DA7F01C6-A3DF-48CE-8577-2E4CDCE0F5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C1784AB3-9227-4880-85EC-D5246641A7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7203BC98-1925-4F82-A4A1-0583434EE6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DF50BB59-B12E-4811-B468-A76CE68656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3F32E34B-EBDE-4AD7-8E7B-DDDB32E90F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2D2BB3A1-CC6A-4618-A24E-21EDB64922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43A42792-AD5F-4B5F-996A-3A0D6925B1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D21A372E-35E8-476A-BBE3-4FBF209597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7936BF04-53A0-4110-9CB3-023D9BF941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3F153131-F411-41C7-87AC-CC709D1357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11B183EB-AA69-43D3-BE94-E1747228EC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D26CC998-4B8F-4A5C-8633-AE3B4C2F59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E546E51A-4925-4170-A958-3D50E3B2A6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1AC5EF55-9A80-4370-8F61-F4A317C5A1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5CCD8412-27E3-4BCA-BAF4-FD00FA872F0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B688AF09-4DB5-4FF0-95CD-9C19B9945CC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FC8A5A8B-3031-40D3-A3C4-4E15157024A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5E460F35-B6C7-4FE5-9925-C6772CB9A00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91FFCEC6-E13E-45EB-BA08-F3D1806C47B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2452C54B-3B64-4A82-8AE1-2D8299F3534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21632940-6F78-4665-AA83-1BD8D8258A9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D5054146-88D5-40F7-8390-C64128BEEA2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348551A5-8ADD-4790-ADC8-44840B965C9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E48F56CE-DC11-493F-B491-904ECA6703B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D408958D-F528-41E4-A88F-BE7E6F4AE67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D42CB83A-AAA2-43DA-8D58-1365079E35C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CC9CCF4D-049F-4307-B16D-C1713202F2F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3B82D429-4C33-42EC-9AE0-928983BB7D0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011E7DE0-750A-4D75-999E-557992C9678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95DE973F-46F7-474D-B7F0-49886B42B43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C1FF0665-1415-4AE9-AAE7-694FDE1577D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85637B65-C62B-47F3-A4AD-983E90D348C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4C129F64-EB31-43AD-8D06-3A970606AF8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DD58FFC7-6525-4370-BC1D-EF99D46B72A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30BD31A2-C319-431A-A86B-EB3C7073A1B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C87664F6-8923-446F-8FBF-47C0BEFEE82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A8D88037-7A10-4A6B-87D6-D0FB53060BE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503EC8A5-CFBA-4E03-90F7-0649835E11D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333C4591-FCAF-4282-8D6A-3C518B01BE1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2E2FB080-D4B9-4DF3-9036-DC74FB322F6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915770A0-17DB-4B99-91F6-B58E00D559D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ED66AC75-E313-47EE-B2DD-9506652F997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E03FF3E6-0570-4B0E-A982-0638B7AC4D4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FC1A3E68-F4E6-4ABD-972B-0CA68DC46FA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1A716C94-2F25-4DAD-A025-EEBB3FF277C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B39DF488-EBFD-47A0-9852-DDFEF7075AE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3E670BEC-6E4D-439B-A0FF-2191D4A60BC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D27F3D47-7DFA-4397-AA0E-BD7CE194EF1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024BA750-A79D-4C21-B225-1229407A57D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739707B5-618C-4401-9A0E-CD215AEF6E5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06CB037F-97C1-41D6-A926-3F7CBCC5C9D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A66BF5B5-34C3-4C86-BC8A-1C6AA336898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B01AC838-CB27-4AA0-9661-2AA0F378A7C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3D4E9E64-5EF5-4624-A08E-56C127EA502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EE7350EC-B044-4657-B9B3-ACC5EFB1D56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85491AF0-4D13-48DC-B0A7-F1733FFA30E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996CF2B1-5FD5-4D00-94C1-B1ED1C690B2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6B371E18-46EA-4C97-93E4-5C600DE120C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13B3850C-C478-4D26-B552-7C6214BAC0C9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AD361DC1-3C7D-4C3D-99AA-04EF7F70864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76259064-58E2-467A-A4C1-E359C602051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40F8F6EC-81F1-4654-B19C-EF95B57695A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BA9510CF-08E6-4FD2-847D-CB677609E14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19EE5B58-AF27-4341-B4EB-86B80B267CF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A08C9CF4-B2A3-4E1F-8B17-688FB0FF46D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9DAEAC40-93E2-4954-81DE-36143C1CC7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C46622D7-9A22-4889-A0C2-1EF398D51F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F35E1334-1093-4849-A09C-1134D5C1400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F70F8B7E-876F-432E-BA3A-FEF0B2920AF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F5E569FC-1A49-4616-A91B-47DA2ED92B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BC827848-D7D0-480F-9DCD-4E3F974A35A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7959E5E0-46C4-4238-876A-0D0CEE2670F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29F44287-5FCD-4C11-A274-B2759D3EEB8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2421302C-C4ED-47A0-B9C0-ADCF1AD5FAA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B83612E9-8447-4B63-9D86-A65EF261CA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F5A3F065-9B86-4D5B-9735-11FF375E432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4F921F2C-FE0F-4C72-9075-87CAC482955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C2BCCF3E-BCB5-4F9C-88D4-CE4E9EA1B19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B187D4F3-B39B-4FD3-897D-0B345EF386C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3048C95F-591B-4D04-BB7E-B4F42C7A6D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595C5F71-1017-4674-A397-0B3A1620814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B52023FB-AC01-4E89-A00F-91F1D1BAAD2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451BF62C-B651-43F5-A88C-8C5AB8FB02D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8E08F0D5-04C6-4A54-8149-563AA7ADE2A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C2205285-2577-4C15-AF07-A75ADBC95B4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81A1DF81-149F-4CA5-9E5D-3D7C4491774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A69B3407-5016-4B14-833F-F98C0428AAE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B9FAC7D3-A4C7-40E6-9716-60FAD7B8755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707B7120-24ED-4137-9EE9-F53386153DE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39A34A10-BDDF-43FE-AAF6-94C271B8485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55159969-E970-482C-964E-184F794B703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9EB3F8C5-DC67-4B89-9ECF-4E73300A3B4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7A772F3E-7688-4247-A34E-ED02FC13682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C0D81B30-BA63-45BC-BD78-34EEC2FC6F3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8B641801-F50B-4802-B27E-0DD4896979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3DAC5E07-98FA-4C2D-B583-4E091A88B85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BF5C5355-06CE-476C-A51E-06773D9B815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62A687DD-CF6B-49D0-892E-0FE873FAA04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9CBD0955-7DDA-4631-BBDA-9E80A36A748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DA744295-E695-41EC-9F37-39BCFE1BB1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477DA375-872A-4413-8C21-4D4F182B749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EB671C94-CD70-477A-BD4E-C452159F032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0D0FF03D-341D-4A5D-84CE-3250F376D36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669CA421-5084-4FCD-A4D5-40718D6D7E4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91CD385D-1341-4325-A842-736CE86BF35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E6097406-CD2E-4DD3-A49A-E261E390F7A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07843E05-1FED-4FA4-BD04-8EC7F29922E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C0D78681-59B2-45D3-B22E-4BEE2EB1C82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919245C8-DFBA-465B-9121-D3D29DDA2F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4B940322-380E-41AD-A96B-2A17150C8F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07191091-587C-4B3D-AA4A-E1067F2CE2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AD19DD3B-7AFF-41F1-BF10-8330689C4F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2A4A49A7-AB1E-4740-9914-10336C978C5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8047D933-2C49-46F5-9199-1B5C1BB075D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482E3FF5-7945-4125-BE31-C86987504E7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9907B9B2-E3A8-48EE-86E0-12034AF8C4F1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DFF9A302-8B8A-4E16-8CAF-8FE5BEDD87D1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07FAD0AA-FF1B-42AB-94B8-AEFFB458B77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3ADB1D78-3FBC-4EBD-B74C-BD930AE4F6DF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76F6D245-CFD2-4F69-BA15-D574CB5D9AA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D7E19B2-FE76-4BEF-B524-3CAA569B92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485169A8-231B-44CC-8A4B-81D6FD608C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A0E9BA8F-26C2-4371-936D-B5399E95FB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9D967DB3-71E7-47B1-B567-EA6DF3566A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1FBA7F93-C7CC-4960-9183-0EFC069773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2045E9DF-16D5-47E3-A284-13FD677248D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35D5F6BB-EE6B-46CE-BEA2-BE54244337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D4E8CCFB-927C-4CF1-8FB6-71F77E2A87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176474AC-DB74-4F71-B876-B1CA17FBBB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0948E989-6CA1-4A5A-9FD9-76A5554C4D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93AFA8E3-3C77-4D57-8F38-4818A3F6D8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82BCE5AF-90E9-45D5-A3AC-30EE093CF4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A672E753-AF69-4EE2-ABE5-3524409AC2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61FD0168-EA53-4D92-A336-DE0E774406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187931A5-9DA6-4227-AAD8-C1E0CCAE0AD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17C69B78-E553-4514-B775-C43B4F1E14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3256DF94-6284-4205-BE92-FAB022BCF3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673FF837-3FF7-466C-A92F-00733862AC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5AC584F0-FD5F-4125-A148-3714968CE9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7A298C73-B20E-4F49-BDA9-47BDD1E524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FE6DE28F-1567-4D25-ADF2-583FA68452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45B267A8-E7AB-40E4-A882-B97BCC7194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4757AA25-7913-4900-B987-8982B8F907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31A4C964-DA1A-4673-9AD9-E995D9742E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C5EB22F9-FD2A-49F4-A178-CD157BA239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65C8C013-9862-4A88-AF40-AFB811D9D0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C2866E0A-8F26-4E95-9B7A-9EADAB42FB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2390B4AD-A8FD-4267-BD57-D18F815AC0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B4B1E947-7709-4C06-AD82-FBD6E11FDC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928CF910-C093-4629-85FC-25AABAB707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F93AF196-5AEB-4184-8B18-E2C04B7CCA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76D6A77A-7787-465B-BAE5-CEC5736899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7CF69CFE-9A89-4DD0-8904-D31E67AE16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C645408C-A016-4C79-95A1-198AEA06C3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E31F3D92-937A-4F44-BBD6-ABA1C64067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E859AE15-B3C4-44BF-8F47-FF94CF88EB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94BF7BE5-489A-4211-B44D-D91CBF5C88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10ED8EAC-EA33-44B8-8E6C-87391CCA41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030019C4-AAB1-4AA6-8B85-6104EFCC22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AF152419-9C37-4120-A4AE-71D885D493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4BE391A0-03C6-4A51-A3A9-9DF9AB06BA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6574AB32-669A-413E-B9C6-4D4AA86D77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EF84CCFE-B4C5-49E3-B939-2AB7B6821E0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5D80783C-33CC-465F-A924-D90FFDFAB4B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2A99659E-76F9-49CE-B76F-7B048C5073E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1D74CD67-3D2E-4422-850F-4B2A8037F32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18E5D4BF-E79D-467C-B792-1376686A4FCC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A0291C88-56F9-4D5A-8645-9B2BD1C61C2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D00C0C47-DACE-49B9-A2B3-677F806C951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97BF2DFE-8D4F-45D3-8722-12805855679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44882BE6-89EF-46CE-9CFC-AAA07E35FE5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D24882F0-44AE-4268-9E1D-14DA07CA8D6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4FF00EA7-246F-48FD-810F-8A142C4BA2A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5A29E0A6-B7D5-441D-913F-E0651E641C7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A160C6E7-4D94-4691-A17F-1A1E1DF0F00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6922902D-19AF-41C7-BF99-84350DBE3C7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71B227D1-1273-43F7-B6C3-0FF1FCB62A5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3D752EE5-2D00-46AE-A9F9-45F387F6F09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AE3FE1B5-D83E-463B-9325-2596F0BEFEC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F9A607D5-BD22-40B5-B862-F4783D2103C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5EFDF4AB-9AC6-4512-841B-CC5AA55391B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FAB98037-801E-4118-A688-BDD7D368A2D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7CD6D4C8-87D8-4F2B-B054-ADADF2B1347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EC59D206-F893-4D58-8864-202B016F37D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92E43989-B2AE-4B6B-B6D7-98108E57E0D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B5DE0880-61B3-4DB8-ACF0-01FB9D4C52D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C4AD087D-3A76-4F85-AE83-4A3530B8E58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3B9151DE-877A-4D34-9749-07B6327B3E1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F5BDBC88-3E2C-4E74-9F97-E94DE3FF25E3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EF125B7E-9143-4EB8-B126-DFB07E014CF6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ED54E0B4-B58D-4AC3-9252-243CB472F43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6A7C4CB3-9889-47A6-9336-F75F131D81B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E58FD461-9972-45B4-BBB4-27947BEA644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2DF72B55-B991-4EA9-BB74-007223C2EB2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96B13CD6-6E35-48DA-B24C-A1EE1D7477D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B78212B3-E561-495E-8FB8-BDC01D797814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BF20268F-536F-49BD-9606-27C10964856B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9A1BD96D-22EF-4B3C-AF90-FB9949D7247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1142BF85-A84B-4A6A-AB54-23AFD104DD87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E3848A36-FC34-4A36-8448-468AF3F1DDE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603B11A6-07CC-4A49-84A7-9D34B0C603F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877D5379-6416-4899-9E1F-8F83E70479D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5ACB6F9A-C32F-4549-8605-BC723C48215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822B5831-26FB-4F73-8B14-46945E66A16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0210EA3B-AD2E-459A-839E-19BD3791C0BB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E7A66BDA-92EA-49C0-881C-C09418EA757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637C7FFC-4D94-4105-A523-FAB0319D599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43655263-EA10-4750-8793-103C3CE394D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66B474F5-C8E6-4BC1-B210-C800D0E449B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48D732DF-8261-4C21-81D5-4F49DA9197B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47462B9B-DB38-4142-8E5B-4D57B805125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BDE35A13-4BA4-44A6-A0F3-01A17F82F29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B2CA1781-0CA8-465D-A5AC-29B30CF884CE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DFFF0323-1E6B-4F42-86BC-9BA5DA233D4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C028AC61-9660-4219-8E38-0833A456385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EB644529-6435-43AE-8B3B-3707A6D9F3D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5B6211A9-77BB-47D2-94B6-10AE7DFD75F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78E1C77F-8347-4955-A613-E363C5C784D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4D2A90C4-38F5-45EA-A20B-52AAA54F5E6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AED8A635-312A-47E4-B06C-0F62F7DF45A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1B7132D1-D1DA-4D91-AB48-D197B2BE19C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8F039DF6-63A9-4B49-8482-71E5990349F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DDADF4F1-5C16-4A44-B58D-8781E7D0291A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66F7602F-39D9-4A3B-A036-9283E5A5B05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<sst xmlns="http://schemas.openxmlformats.org/spreadsheetml/2006/main" count="1102" uniqueCount="271">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</sst>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4124045</v>
      </c>
    </row>
    <row r="8" spans="1:3" ht="15" customHeight="1" x14ac:dyDescent="0.25">
      <c r="B8" s="7" t="s">
        <v>106</v>
      </c>
      <c r="C8" s="70">
        <v>0.23399999999999999</v>
      </c>
    </row>
    <row r="9" spans="1:3" ht="15" customHeight="1" x14ac:dyDescent="0.25">
      <c r="B9" s="9" t="s">
        <v>107</v>
      </c>
      <c r="C9" s="71">
        <v>0.98</v>
      </c>
    </row>
    <row r="10" spans="1:3" ht="15" customHeight="1" x14ac:dyDescent="0.25">
      <c r="B10" s="9" t="s">
        <v>105</v>
      </c>
      <c r="C10" s="71">
        <v>0.56591400146484405</v>
      </c>
    </row>
    <row r="11" spans="1:3" ht="15" customHeight="1" x14ac:dyDescent="0.25">
      <c r="B11" s="7" t="s">
        <v>108</v>
      </c>
      <c r="C11" s="70">
        <v>0.873</v>
      </c>
    </row>
    <row r="12" spans="1:3" ht="15" customHeight="1" x14ac:dyDescent="0.25">
      <c r="B12" s="7" t="s">
        <v>109</v>
      </c>
      <c r="C12" s="70">
        <v>0.55899999999999994</v>
      </c>
    </row>
    <row r="13" spans="1:3" ht="15" customHeight="1" x14ac:dyDescent="0.25">
      <c r="B13" s="7" t="s">
        <v>110</v>
      </c>
      <c r="C13" s="70">
        <v>0.53799999999999992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8.5699999999999998E-2</v>
      </c>
    </row>
    <row r="24" spans="1:3" ht="15" customHeight="1" x14ac:dyDescent="0.25">
      <c r="B24" s="20" t="s">
        <v>102</v>
      </c>
      <c r="C24" s="71">
        <v>0.43590000000000001</v>
      </c>
    </row>
    <row r="25" spans="1:3" ht="15" customHeight="1" x14ac:dyDescent="0.25">
      <c r="B25" s="20" t="s">
        <v>103</v>
      </c>
      <c r="C25" s="71">
        <v>0.3957</v>
      </c>
    </row>
    <row r="26" spans="1:3" ht="15" customHeight="1" x14ac:dyDescent="0.25">
      <c r="B26" s="20" t="s">
        <v>104</v>
      </c>
      <c r="C26" s="71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0.23800000000000002</v>
      </c>
    </row>
    <row r="30" spans="1:3" ht="14.25" customHeight="1" x14ac:dyDescent="0.25">
      <c r="B30" s="30" t="s">
        <v>76</v>
      </c>
      <c r="C30" s="73">
        <v>2.8999999999999998E-2</v>
      </c>
    </row>
    <row r="31" spans="1:3" ht="14.25" customHeight="1" x14ac:dyDescent="0.25">
      <c r="B31" s="30" t="s">
        <v>77</v>
      </c>
      <c r="C31" s="73">
        <v>9.4E-2</v>
      </c>
    </row>
    <row r="32" spans="1:3" ht="14.25" customHeight="1" x14ac:dyDescent="0.25">
      <c r="B32" s="30" t="s">
        <v>78</v>
      </c>
      <c r="C32" s="73">
        <v>0.63900000000000001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24.2</v>
      </c>
    </row>
    <row r="38" spans="1:5" ht="15" customHeight="1" x14ac:dyDescent="0.25">
      <c r="B38" s="16" t="s">
        <v>91</v>
      </c>
      <c r="C38" s="75">
        <v>35.700000000000003</v>
      </c>
      <c r="D38" s="17"/>
      <c r="E38" s="18"/>
    </row>
    <row r="39" spans="1:5" ht="15" customHeight="1" x14ac:dyDescent="0.25">
      <c r="B39" s="16" t="s">
        <v>90</v>
      </c>
      <c r="C39" s="75">
        <v>49.3</v>
      </c>
      <c r="D39" s="17"/>
      <c r="E39" s="17"/>
    </row>
    <row r="40" spans="1:5" ht="15" customHeight="1" x14ac:dyDescent="0.25">
      <c r="B40" s="16" t="s">
        <v>171</v>
      </c>
      <c r="C40" s="75">
        <v>3.19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2.3300000000000001E-2</v>
      </c>
      <c r="D45" s="17"/>
    </row>
    <row r="46" spans="1:5" ht="15.75" customHeight="1" x14ac:dyDescent="0.25">
      <c r="B46" s="16" t="s">
        <v>11</v>
      </c>
      <c r="C46" s="71">
        <v>0.1216</v>
      </c>
      <c r="D46" s="17"/>
    </row>
    <row r="47" spans="1:5" ht="15.75" customHeight="1" x14ac:dyDescent="0.25">
      <c r="B47" s="16" t="s">
        <v>12</v>
      </c>
      <c r="C47" s="71">
        <v>0.21909999999999999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2.9167824469400001</v>
      </c>
      <c r="D51" s="17"/>
    </row>
    <row r="52" spans="1:4" ht="15" customHeight="1" x14ac:dyDescent="0.25">
      <c r="B52" s="16" t="s">
        <v>125</v>
      </c>
      <c r="C52" s="76">
        <v>2.6646979002700002</v>
      </c>
    </row>
    <row r="53" spans="1:4" ht="15.75" customHeight="1" x14ac:dyDescent="0.25">
      <c r="B53" s="16" t="s">
        <v>126</v>
      </c>
      <c r="C53" s="76">
        <v>2.6646979002700002</v>
      </c>
    </row>
    <row r="54" spans="1:4" ht="15.75" customHeight="1" x14ac:dyDescent="0.25">
      <c r="B54" s="16" t="s">
        <v>127</v>
      </c>
      <c r="C54" s="76">
        <v>2.0686461944199999</v>
      </c>
    </row>
    <row r="55" spans="1:4" ht="15.75" customHeight="1" x14ac:dyDescent="0.25">
      <c r="B55" s="16" t="s">
        <v>128</v>
      </c>
      <c r="C55" s="76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0.36958770729498003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41.250418745167224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42.596134754200222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151.34610343274488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0.49482675252861508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1.1733361962107891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1.1733361962107891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1.1733361962107891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1.1733361962107891</v>
      </c>
      <c r="E13" s="86" t="s">
        <v>202</v>
      </c>
    </row>
    <row r="14" spans="1:5" ht="15.75" customHeight="1" x14ac:dyDescent="0.25">
      <c r="A14" s="11" t="s">
        <v>187</v>
      </c>
      <c r="B14" s="85">
        <v>0.59399999999999997</v>
      </c>
      <c r="C14" s="85">
        <v>0.95</v>
      </c>
      <c r="D14" s="86">
        <v>13.613846654220817</v>
      </c>
      <c r="E14" s="86" t="s">
        <v>202</v>
      </c>
    </row>
    <row r="15" spans="1:5" ht="15.75" customHeight="1" x14ac:dyDescent="0.25">
      <c r="A15" s="11" t="s">
        <v>209</v>
      </c>
      <c r="B15" s="85">
        <v>0.59399999999999997</v>
      </c>
      <c r="C15" s="85">
        <v>0.95</v>
      </c>
      <c r="D15" s="86">
        <v>13.613846654220817</v>
      </c>
      <c r="E15" s="86" t="s">
        <v>202</v>
      </c>
    </row>
    <row r="16" spans="1:5" ht="15.75" customHeight="1" x14ac:dyDescent="0.25">
      <c r="A16" s="52" t="s">
        <v>57</v>
      </c>
      <c r="B16" s="85">
        <v>0.78</v>
      </c>
      <c r="C16" s="85">
        <v>0.95</v>
      </c>
      <c r="D16" s="86">
        <v>0.35308348420754665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0.28100000000000003</v>
      </c>
      <c r="C18" s="85">
        <v>0.95</v>
      </c>
      <c r="D18" s="87">
        <v>3.5682446626093935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3.5682446626093935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3.5682446626093935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4.104467765934162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23.27165885855867</v>
      </c>
      <c r="E22" s="86" t="s">
        <v>202</v>
      </c>
    </row>
    <row r="23" spans="1:5" ht="15.75" customHeight="1" x14ac:dyDescent="0.25">
      <c r="A23" s="52" t="s">
        <v>34</v>
      </c>
      <c r="B23" s="85">
        <v>0.73</v>
      </c>
      <c r="C23" s="85">
        <v>0.95</v>
      </c>
      <c r="D23" s="86">
        <v>4.5073761426825563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19.612160242111926</v>
      </c>
      <c r="E24" s="86" t="s">
        <v>202</v>
      </c>
    </row>
    <row r="25" spans="1:5" ht="15.75" customHeight="1" x14ac:dyDescent="0.25">
      <c r="A25" s="52" t="s">
        <v>87</v>
      </c>
      <c r="B25" s="85">
        <v>0.66299999999999992</v>
      </c>
      <c r="C25" s="85">
        <v>0.95</v>
      </c>
      <c r="D25" s="86">
        <v>19.613000253105376</v>
      </c>
      <c r="E25" s="86" t="s">
        <v>202</v>
      </c>
    </row>
    <row r="26" spans="1:5" ht="15.75" customHeight="1" x14ac:dyDescent="0.25">
      <c r="A26" s="52" t="s">
        <v>137</v>
      </c>
      <c r="B26" s="85">
        <v>0.59399999999999997</v>
      </c>
      <c r="C26" s="85">
        <v>0.95</v>
      </c>
      <c r="D26" s="86">
        <v>4.6792476246096184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4.7588179413974023</v>
      </c>
      <c r="E27" s="86" t="s">
        <v>202</v>
      </c>
    </row>
    <row r="28" spans="1:5" ht="15.75" customHeight="1" x14ac:dyDescent="0.25">
      <c r="A28" s="52" t="s">
        <v>84</v>
      </c>
      <c r="B28" s="85">
        <v>0.48599999999999999</v>
      </c>
      <c r="C28" s="85">
        <v>0.95</v>
      </c>
      <c r="D28" s="86">
        <v>1.4951356664833226</v>
      </c>
      <c r="E28" s="86" t="s">
        <v>202</v>
      </c>
    </row>
    <row r="29" spans="1:5" ht="15.75" customHeight="1" x14ac:dyDescent="0.25">
      <c r="A29" s="52" t="s">
        <v>58</v>
      </c>
      <c r="B29" s="85">
        <v>0.28100000000000003</v>
      </c>
      <c r="C29" s="85">
        <v>0.95</v>
      </c>
      <c r="D29" s="86">
        <v>75.352499155981278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0.46828928738985037</v>
      </c>
      <c r="E30" s="86" t="s">
        <v>202</v>
      </c>
    </row>
    <row r="31" spans="1:5" ht="15.75" customHeight="1" x14ac:dyDescent="0.25">
      <c r="A31" s="52" t="s">
        <v>28</v>
      </c>
      <c r="B31" s="85">
        <v>0.33</v>
      </c>
      <c r="C31" s="85">
        <v>0.95</v>
      </c>
      <c r="D31" s="86">
        <v>0.71468953462406237</v>
      </c>
      <c r="E31" s="86" t="s">
        <v>202</v>
      </c>
    </row>
    <row r="32" spans="1:5" ht="15.75" customHeight="1" x14ac:dyDescent="0.25">
      <c r="A32" s="52" t="s">
        <v>83</v>
      </c>
      <c r="B32" s="85">
        <v>0.39500000000000002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0.4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0.14899999999999999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0.88700000000000001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0.18899999999999997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7.400000000000001E-2</v>
      </c>
      <c r="C37" s="85">
        <v>0.95</v>
      </c>
      <c r="D37" s="86">
        <v>4.1522441481000731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0.73747416447091041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0.1388173956</v>
      </c>
      <c r="C3" s="26">
        <f>frac_mam_1_5months * 2.6</f>
        <v>0.1388173956</v>
      </c>
      <c r="D3" s="26">
        <f>frac_mam_6_11months * 2.6</f>
        <v>0.21459344139999997</v>
      </c>
      <c r="E3" s="26">
        <f>frac_mam_12_23months * 2.6</f>
        <v>0.14594065720000002</v>
      </c>
      <c r="F3" s="26">
        <f>frac_mam_24_59months * 2.6</f>
        <v>6.4065368813333329E-2</v>
      </c>
    </row>
    <row r="4" spans="1:6" ht="15.75" customHeight="1" x14ac:dyDescent="0.25">
      <c r="A4" s="3" t="s">
        <v>66</v>
      </c>
      <c r="B4" s="26">
        <f>frac_sam_1month * 2.6</f>
        <v>4.1470720199999998E-2</v>
      </c>
      <c r="C4" s="26">
        <f>frac_sam_1_5months * 2.6</f>
        <v>4.1470720199999998E-2</v>
      </c>
      <c r="D4" s="26">
        <f>frac_sam_6_11months * 2.6</f>
        <v>4.9821644599999999E-2</v>
      </c>
      <c r="E4" s="26">
        <f>frac_sam_12_23months * 2.6</f>
        <v>2.7858147200000006E-2</v>
      </c>
      <c r="F4" s="26">
        <f>frac_sam_24_59months * 2.6</f>
        <v>5.8734204533333334E-3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880002.35707999999</v>
      </c>
      <c r="C2" s="78">
        <v>1445581</v>
      </c>
      <c r="D2" s="78">
        <v>2474143</v>
      </c>
      <c r="E2" s="78">
        <v>1992016</v>
      </c>
      <c r="F2" s="78">
        <v>1394399</v>
      </c>
      <c r="G2" s="22">
        <f t="shared" ref="G2:G40" si="0">C2+D2+E2+F2</f>
        <v>7306139</v>
      </c>
      <c r="H2" s="22">
        <f t="shared" ref="H2:H40" si="1">(B2 + stillbirth*B2/(1000-stillbirth))/(1-abortion)</f>
        <v>1034991.2638503218</v>
      </c>
      <c r="I2" s="22">
        <f>G2-H2</f>
        <v>6271147.736149678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884420.88800000004</v>
      </c>
      <c r="C3" s="78">
        <v>1465000</v>
      </c>
      <c r="D3" s="78">
        <v>2520000</v>
      </c>
      <c r="E3" s="78">
        <v>2034000</v>
      </c>
      <c r="F3" s="78">
        <v>1443000</v>
      </c>
      <c r="G3" s="22">
        <f t="shared" si="0"/>
        <v>7462000</v>
      </c>
      <c r="H3" s="22">
        <f t="shared" si="1"/>
        <v>1040188.000955012</v>
      </c>
      <c r="I3" s="22">
        <f t="shared" ref="I3:I15" si="3">G3-H3</f>
        <v>6421811.9990449883</v>
      </c>
    </row>
    <row r="4" spans="1:9" ht="15.75" customHeight="1" x14ac:dyDescent="0.25">
      <c r="A4" s="7">
        <f t="shared" si="2"/>
        <v>2019</v>
      </c>
      <c r="B4" s="77">
        <v>888282.85800000001</v>
      </c>
      <c r="C4" s="78">
        <v>1487000</v>
      </c>
      <c r="D4" s="78">
        <v>2567000</v>
      </c>
      <c r="E4" s="78">
        <v>2074000</v>
      </c>
      <c r="F4" s="78">
        <v>1493000</v>
      </c>
      <c r="G4" s="22">
        <f t="shared" si="0"/>
        <v>7621000</v>
      </c>
      <c r="H4" s="22">
        <f t="shared" si="1"/>
        <v>1044730.1538016421</v>
      </c>
      <c r="I4" s="22">
        <f t="shared" si="3"/>
        <v>6576269.8461983576</v>
      </c>
    </row>
    <row r="5" spans="1:9" ht="15.75" customHeight="1" x14ac:dyDescent="0.25">
      <c r="A5" s="7">
        <f t="shared" si="2"/>
        <v>2020</v>
      </c>
      <c r="B5" s="77">
        <v>891624.07400000002</v>
      </c>
      <c r="C5" s="78">
        <v>1514000</v>
      </c>
      <c r="D5" s="78">
        <v>2613000</v>
      </c>
      <c r="E5" s="78">
        <v>2112000</v>
      </c>
      <c r="F5" s="78">
        <v>1544000</v>
      </c>
      <c r="G5" s="22">
        <f t="shared" si="0"/>
        <v>7783000</v>
      </c>
      <c r="H5" s="22">
        <f t="shared" si="1"/>
        <v>1048659.8357426219</v>
      </c>
      <c r="I5" s="22">
        <f t="shared" si="3"/>
        <v>6734340.1642573783</v>
      </c>
    </row>
    <row r="6" spans="1:9" ht="15.75" customHeight="1" x14ac:dyDescent="0.25">
      <c r="A6" s="7">
        <f t="shared" si="2"/>
        <v>2021</v>
      </c>
      <c r="B6" s="77">
        <v>897509.74320000003</v>
      </c>
      <c r="C6" s="78">
        <v>1545000</v>
      </c>
      <c r="D6" s="78">
        <v>2660000</v>
      </c>
      <c r="E6" s="78">
        <v>2149000</v>
      </c>
      <c r="F6" s="78">
        <v>1597000</v>
      </c>
      <c r="G6" s="22">
        <f t="shared" si="0"/>
        <v>7951000</v>
      </c>
      <c r="H6" s="22">
        <f t="shared" si="1"/>
        <v>1055582.1083421248</v>
      </c>
      <c r="I6" s="22">
        <f t="shared" si="3"/>
        <v>6895417.8916578749</v>
      </c>
    </row>
    <row r="7" spans="1:9" ht="15.75" customHeight="1" x14ac:dyDescent="0.25">
      <c r="A7" s="7">
        <f t="shared" si="2"/>
        <v>2022</v>
      </c>
      <c r="B7" s="77">
        <v>902990.84679999994</v>
      </c>
      <c r="C7" s="78">
        <v>1579000</v>
      </c>
      <c r="D7" s="78">
        <v>2705000</v>
      </c>
      <c r="E7" s="78">
        <v>2183000</v>
      </c>
      <c r="F7" s="78">
        <v>1651000</v>
      </c>
      <c r="G7" s="22">
        <f t="shared" si="0"/>
        <v>8118000</v>
      </c>
      <c r="H7" s="22">
        <f t="shared" si="1"/>
        <v>1062028.5619187746</v>
      </c>
      <c r="I7" s="22">
        <f t="shared" si="3"/>
        <v>7055971.4380812254</v>
      </c>
    </row>
    <row r="8" spans="1:9" ht="15.75" customHeight="1" x14ac:dyDescent="0.25">
      <c r="A8" s="7">
        <f t="shared" si="2"/>
        <v>2023</v>
      </c>
      <c r="B8" s="77">
        <v>908034.73600000003</v>
      </c>
      <c r="C8" s="78">
        <v>1617000</v>
      </c>
      <c r="D8" s="78">
        <v>2749000</v>
      </c>
      <c r="E8" s="78">
        <v>2216000</v>
      </c>
      <c r="F8" s="78">
        <v>1705000</v>
      </c>
      <c r="G8" s="22">
        <f t="shared" si="0"/>
        <v>8287000</v>
      </c>
      <c r="H8" s="22">
        <f t="shared" si="1"/>
        <v>1067960.7974586328</v>
      </c>
      <c r="I8" s="22">
        <f t="shared" si="3"/>
        <v>7219039.2025413672</v>
      </c>
    </row>
    <row r="9" spans="1:9" ht="15.75" customHeight="1" x14ac:dyDescent="0.25">
      <c r="A9" s="7">
        <f t="shared" si="2"/>
        <v>2024</v>
      </c>
      <c r="B9" s="77">
        <v>912665.16720000003</v>
      </c>
      <c r="C9" s="78">
        <v>1658000</v>
      </c>
      <c r="D9" s="78">
        <v>2797000</v>
      </c>
      <c r="E9" s="78">
        <v>2251000</v>
      </c>
      <c r="F9" s="78">
        <v>1758000</v>
      </c>
      <c r="G9" s="22">
        <f t="shared" si="0"/>
        <v>8464000</v>
      </c>
      <c r="H9" s="22">
        <f t="shared" si="1"/>
        <v>1073406.75541693</v>
      </c>
      <c r="I9" s="22">
        <f t="shared" si="3"/>
        <v>7390593.2445830703</v>
      </c>
    </row>
    <row r="10" spans="1:9" ht="15.75" customHeight="1" x14ac:dyDescent="0.25">
      <c r="A10" s="7">
        <f t="shared" si="2"/>
        <v>2025</v>
      </c>
      <c r="B10" s="77">
        <v>916850.3</v>
      </c>
      <c r="C10" s="78">
        <v>1700000</v>
      </c>
      <c r="D10" s="78">
        <v>2847000</v>
      </c>
      <c r="E10" s="78">
        <v>2289000</v>
      </c>
      <c r="F10" s="78">
        <v>1807000</v>
      </c>
      <c r="G10" s="22">
        <f t="shared" si="0"/>
        <v>8643000</v>
      </c>
      <c r="H10" s="22">
        <f t="shared" si="1"/>
        <v>1078328.9875577919</v>
      </c>
      <c r="I10" s="22">
        <f t="shared" si="3"/>
        <v>7564671.0124422079</v>
      </c>
    </row>
    <row r="11" spans="1:9" ht="15.75" customHeight="1" x14ac:dyDescent="0.25">
      <c r="A11" s="7">
        <f t="shared" si="2"/>
        <v>2026</v>
      </c>
      <c r="B11" s="77">
        <v>924333.13800000004</v>
      </c>
      <c r="C11" s="78">
        <v>1742000</v>
      </c>
      <c r="D11" s="78">
        <v>2900000</v>
      </c>
      <c r="E11" s="78">
        <v>2330000</v>
      </c>
      <c r="F11" s="78">
        <v>1854000</v>
      </c>
      <c r="G11" s="22">
        <f t="shared" si="0"/>
        <v>8826000</v>
      </c>
      <c r="H11" s="22">
        <f t="shared" si="1"/>
        <v>1087129.7275745634</v>
      </c>
      <c r="I11" s="22">
        <f t="shared" si="3"/>
        <v>7738870.2724254364</v>
      </c>
    </row>
    <row r="12" spans="1:9" ht="15.75" customHeight="1" x14ac:dyDescent="0.25">
      <c r="A12" s="7">
        <f t="shared" si="2"/>
        <v>2027</v>
      </c>
      <c r="B12" s="77">
        <v>931532.62399999995</v>
      </c>
      <c r="C12" s="78">
        <v>1785000</v>
      </c>
      <c r="D12" s="78">
        <v>2955000</v>
      </c>
      <c r="E12" s="78">
        <v>2374000</v>
      </c>
      <c r="F12" s="78">
        <v>1898000</v>
      </c>
      <c r="G12" s="22">
        <f t="shared" si="0"/>
        <v>9012000</v>
      </c>
      <c r="H12" s="22">
        <f t="shared" si="1"/>
        <v>1095597.2107060149</v>
      </c>
      <c r="I12" s="22">
        <f t="shared" si="3"/>
        <v>7916402.7892939849</v>
      </c>
    </row>
    <row r="13" spans="1:9" ht="15.75" customHeight="1" x14ac:dyDescent="0.25">
      <c r="A13" s="7">
        <f t="shared" si="2"/>
        <v>2028</v>
      </c>
      <c r="B13" s="77">
        <v>938419.10400000005</v>
      </c>
      <c r="C13" s="78">
        <v>1829000</v>
      </c>
      <c r="D13" s="78">
        <v>3012000</v>
      </c>
      <c r="E13" s="78">
        <v>2421000</v>
      </c>
      <c r="F13" s="78">
        <v>1940000</v>
      </c>
      <c r="G13" s="22">
        <f t="shared" si="0"/>
        <v>9202000</v>
      </c>
      <c r="H13" s="22">
        <f t="shared" si="1"/>
        <v>1103696.5601922257</v>
      </c>
      <c r="I13" s="22">
        <f t="shared" si="3"/>
        <v>8098303.4398077745</v>
      </c>
    </row>
    <row r="14" spans="1:9" ht="15.75" customHeight="1" x14ac:dyDescent="0.25">
      <c r="A14" s="7">
        <f t="shared" si="2"/>
        <v>2029</v>
      </c>
      <c r="B14" s="77">
        <v>945041.52599999995</v>
      </c>
      <c r="C14" s="78">
        <v>1868000</v>
      </c>
      <c r="D14" s="78">
        <v>3075000</v>
      </c>
      <c r="E14" s="78">
        <v>2469000</v>
      </c>
      <c r="F14" s="78">
        <v>1979000</v>
      </c>
      <c r="G14" s="22">
        <f t="shared" si="0"/>
        <v>9391000</v>
      </c>
      <c r="H14" s="22">
        <f t="shared" si="1"/>
        <v>1111485.3449157954</v>
      </c>
      <c r="I14" s="22">
        <f t="shared" si="3"/>
        <v>8279514.6550842049</v>
      </c>
    </row>
    <row r="15" spans="1:9" ht="15.75" customHeight="1" x14ac:dyDescent="0.25">
      <c r="A15" s="7">
        <f t="shared" si="2"/>
        <v>2030</v>
      </c>
      <c r="B15" s="77">
        <v>951369.94</v>
      </c>
      <c r="C15" s="78">
        <v>1901000</v>
      </c>
      <c r="D15" s="78">
        <v>3144000</v>
      </c>
      <c r="E15" s="78">
        <v>2514000</v>
      </c>
      <c r="F15" s="78">
        <v>2017000</v>
      </c>
      <c r="G15" s="22">
        <f t="shared" si="0"/>
        <v>9576000</v>
      </c>
      <c r="H15" s="22">
        <f t="shared" si="1"/>
        <v>1118928.3399843106</v>
      </c>
      <c r="I15" s="22">
        <f t="shared" si="3"/>
        <v>8457071.6600156892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129.37356145420588</v>
      </c>
      <c r="I17" s="22">
        <f t="shared" si="4"/>
        <v>-129.37356145420588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5.7458047249999991E-2</v>
      </c>
    </row>
    <row r="4" spans="1:8" ht="15.75" customHeight="1" x14ac:dyDescent="0.25">
      <c r="B4" s="24" t="s">
        <v>7</v>
      </c>
      <c r="C4" s="79">
        <v>0.30585281619201343</v>
      </c>
    </row>
    <row r="5" spans="1:8" ht="15.75" customHeight="1" x14ac:dyDescent="0.25">
      <c r="B5" s="24" t="s">
        <v>8</v>
      </c>
      <c r="C5" s="79">
        <v>8.2517813992626157E-2</v>
      </c>
    </row>
    <row r="6" spans="1:8" ht="15.75" customHeight="1" x14ac:dyDescent="0.25">
      <c r="B6" s="24" t="s">
        <v>10</v>
      </c>
      <c r="C6" s="79">
        <v>0.14624106039985282</v>
      </c>
    </row>
    <row r="7" spans="1:8" ht="15.75" customHeight="1" x14ac:dyDescent="0.25">
      <c r="B7" s="24" t="s">
        <v>13</v>
      </c>
      <c r="C7" s="79">
        <v>7.5572159207858119E-2</v>
      </c>
    </row>
    <row r="8" spans="1:8" ht="15.75" customHeight="1" x14ac:dyDescent="0.25">
      <c r="B8" s="24" t="s">
        <v>14</v>
      </c>
      <c r="C8" s="79">
        <v>1.1131286593422152E-2</v>
      </c>
    </row>
    <row r="9" spans="1:8" ht="15.75" customHeight="1" x14ac:dyDescent="0.25">
      <c r="B9" s="24" t="s">
        <v>27</v>
      </c>
      <c r="C9" s="79">
        <v>7.7402681871085927E-2</v>
      </c>
    </row>
    <row r="10" spans="1:8" ht="15.75" customHeight="1" x14ac:dyDescent="0.25">
      <c r="B10" s="24" t="s">
        <v>15</v>
      </c>
      <c r="C10" s="79">
        <v>0.24382413449314155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0.169643766512525</v>
      </c>
      <c r="D14" s="79">
        <v>0.169643766512525</v>
      </c>
      <c r="E14" s="79">
        <v>0.118958083369833</v>
      </c>
      <c r="F14" s="79">
        <v>0.118958083369833</v>
      </c>
    </row>
    <row r="15" spans="1:8" ht="15.75" customHeight="1" x14ac:dyDescent="0.25">
      <c r="B15" s="24" t="s">
        <v>16</v>
      </c>
      <c r="C15" s="79">
        <v>0.14222259254780001</v>
      </c>
      <c r="D15" s="79">
        <v>0.14222259254780001</v>
      </c>
      <c r="E15" s="79">
        <v>8.7914705160732118E-2</v>
      </c>
      <c r="F15" s="79">
        <v>8.7914705160732118E-2</v>
      </c>
    </row>
    <row r="16" spans="1:8" ht="15.75" customHeight="1" x14ac:dyDescent="0.25">
      <c r="B16" s="24" t="s">
        <v>17</v>
      </c>
      <c r="C16" s="79">
        <v>4.91769721918996E-2</v>
      </c>
      <c r="D16" s="79">
        <v>4.91769721918996E-2</v>
      </c>
      <c r="E16" s="79">
        <v>4.1153941029620202E-2</v>
      </c>
      <c r="F16" s="79">
        <v>4.1153941029620202E-2</v>
      </c>
    </row>
    <row r="17" spans="1:8" ht="15.75" customHeight="1" x14ac:dyDescent="0.25">
      <c r="B17" s="24" t="s">
        <v>18</v>
      </c>
      <c r="C17" s="79">
        <v>4.1615824795455001E-3</v>
      </c>
      <c r="D17" s="79">
        <v>4.1615824795455001E-3</v>
      </c>
      <c r="E17" s="79">
        <v>1.0178930296020501E-2</v>
      </c>
      <c r="F17" s="79">
        <v>1.0178930296020501E-2</v>
      </c>
    </row>
    <row r="18" spans="1:8" ht="15.75" customHeight="1" x14ac:dyDescent="0.25">
      <c r="B18" s="24" t="s">
        <v>19</v>
      </c>
      <c r="C18" s="79">
        <v>0.19552689071384799</v>
      </c>
      <c r="D18" s="79">
        <v>0.19552689071384799</v>
      </c>
      <c r="E18" s="79">
        <v>0.30639096576858499</v>
      </c>
      <c r="F18" s="79">
        <v>0.30639096576858499</v>
      </c>
    </row>
    <row r="19" spans="1:8" ht="15.75" customHeight="1" x14ac:dyDescent="0.25">
      <c r="B19" s="24" t="s">
        <v>20</v>
      </c>
      <c r="C19" s="79">
        <v>1.7104167655179699E-2</v>
      </c>
      <c r="D19" s="79">
        <v>1.7104167655179699E-2</v>
      </c>
      <c r="E19" s="79">
        <v>1.7584413261307299E-2</v>
      </c>
      <c r="F19" s="79">
        <v>1.7584413261307299E-2</v>
      </c>
    </row>
    <row r="20" spans="1:8" ht="15.75" customHeight="1" x14ac:dyDescent="0.25">
      <c r="B20" s="24" t="s">
        <v>21</v>
      </c>
      <c r="C20" s="79">
        <v>4.79580863418268E-2</v>
      </c>
      <c r="D20" s="79">
        <v>4.79580863418268E-2</v>
      </c>
      <c r="E20" s="79">
        <v>1.6616298723822798E-2</v>
      </c>
      <c r="F20" s="79">
        <v>1.6616298723822798E-2</v>
      </c>
    </row>
    <row r="21" spans="1:8" ht="15.75" customHeight="1" x14ac:dyDescent="0.25">
      <c r="B21" s="24" t="s">
        <v>22</v>
      </c>
      <c r="C21" s="79">
        <v>3.7652925047179202E-2</v>
      </c>
      <c r="D21" s="79">
        <v>3.7652925047179202E-2</v>
      </c>
      <c r="E21" s="79">
        <v>8.86876154003092E-2</v>
      </c>
      <c r="F21" s="79">
        <v>8.86876154003092E-2</v>
      </c>
    </row>
    <row r="22" spans="1:8" ht="15.75" customHeight="1" x14ac:dyDescent="0.25">
      <c r="B22" s="24" t="s">
        <v>23</v>
      </c>
      <c r="C22" s="79">
        <v>0.33655301651019609</v>
      </c>
      <c r="D22" s="79">
        <v>0.33655301651019609</v>
      </c>
      <c r="E22" s="79">
        <v>0.31251504698976995</v>
      </c>
      <c r="F22" s="79">
        <v>0.31251504698976995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6.6600000000000006E-2</v>
      </c>
    </row>
    <row r="27" spans="1:8" ht="15.75" customHeight="1" x14ac:dyDescent="0.25">
      <c r="B27" s="24" t="s">
        <v>39</v>
      </c>
      <c r="C27" s="79">
        <v>5.0000000000000001E-3</v>
      </c>
    </row>
    <row r="28" spans="1:8" ht="15.75" customHeight="1" x14ac:dyDescent="0.25">
      <c r="B28" s="24" t="s">
        <v>40</v>
      </c>
      <c r="C28" s="79">
        <v>0.1246</v>
      </c>
    </row>
    <row r="29" spans="1:8" ht="15.75" customHeight="1" x14ac:dyDescent="0.25">
      <c r="B29" s="24" t="s">
        <v>41</v>
      </c>
      <c r="C29" s="79">
        <v>0.1232</v>
      </c>
    </row>
    <row r="30" spans="1:8" ht="15.75" customHeight="1" x14ac:dyDescent="0.25">
      <c r="B30" s="24" t="s">
        <v>42</v>
      </c>
      <c r="C30" s="79">
        <v>8.539999999999999E-2</v>
      </c>
    </row>
    <row r="31" spans="1:8" ht="15.75" customHeight="1" x14ac:dyDescent="0.25">
      <c r="B31" s="24" t="s">
        <v>43</v>
      </c>
      <c r="C31" s="79">
        <v>0.1371</v>
      </c>
    </row>
    <row r="32" spans="1:8" ht="15.75" customHeight="1" x14ac:dyDescent="0.25">
      <c r="B32" s="24" t="s">
        <v>44</v>
      </c>
      <c r="C32" s="79">
        <v>1.3899999999999999E-2</v>
      </c>
    </row>
    <row r="33" spans="2:3" ht="15.75" customHeight="1" x14ac:dyDescent="0.25">
      <c r="B33" s="24" t="s">
        <v>45</v>
      </c>
      <c r="C33" s="79">
        <v>0.16289999999999999</v>
      </c>
    </row>
    <row r="34" spans="2:3" ht="15.75" customHeight="1" x14ac:dyDescent="0.25">
      <c r="B34" s="24" t="s">
        <v>46</v>
      </c>
      <c r="C34" s="79">
        <v>0.28130000000447031</v>
      </c>
    </row>
    <row r="35" spans="2:3" ht="15.75" customHeight="1" x14ac:dyDescent="0.25">
      <c r="B35" s="32" t="s">
        <v>129</v>
      </c>
      <c r="C35" s="74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0.75487690567349586</v>
      </c>
      <c r="D2" s="80">
        <v>0.75487690567349586</v>
      </c>
      <c r="E2" s="80">
        <v>0.66897330923015885</v>
      </c>
      <c r="F2" s="80">
        <v>0.53543965452120756</v>
      </c>
      <c r="G2" s="80">
        <v>0.45533719471312262</v>
      </c>
    </row>
    <row r="3" spans="1:15" ht="15.75" customHeight="1" x14ac:dyDescent="0.25">
      <c r="A3" s="5"/>
      <c r="B3" s="11" t="s">
        <v>118</v>
      </c>
      <c r="C3" s="80">
        <v>0.16497309859089643</v>
      </c>
      <c r="D3" s="80">
        <v>0.16497309859089643</v>
      </c>
      <c r="E3" s="80">
        <v>0.22983732115363639</v>
      </c>
      <c r="F3" s="80">
        <v>0.29424160454062614</v>
      </c>
      <c r="G3" s="80">
        <v>0.31523344249370028</v>
      </c>
    </row>
    <row r="4" spans="1:15" ht="15.75" customHeight="1" x14ac:dyDescent="0.25">
      <c r="A4" s="5"/>
      <c r="B4" s="11" t="s">
        <v>116</v>
      </c>
      <c r="C4" s="81">
        <v>4.7088122494669524E-2</v>
      </c>
      <c r="D4" s="81">
        <v>4.7088122494669524E-2</v>
      </c>
      <c r="E4" s="81">
        <v>6.8127496375266564E-2</v>
      </c>
      <c r="F4" s="81">
        <v>0.12022499360341156</v>
      </c>
      <c r="G4" s="81">
        <v>0.17232249083155654</v>
      </c>
    </row>
    <row r="5" spans="1:15" ht="15.75" customHeight="1" x14ac:dyDescent="0.25">
      <c r="A5" s="5"/>
      <c r="B5" s="11" t="s">
        <v>119</v>
      </c>
      <c r="C5" s="81">
        <v>3.3061873240938178E-2</v>
      </c>
      <c r="D5" s="81">
        <v>3.3061873240938178E-2</v>
      </c>
      <c r="E5" s="81">
        <v>3.3061873240938178E-2</v>
      </c>
      <c r="F5" s="81">
        <v>5.0093747334754822E-2</v>
      </c>
      <c r="G5" s="81">
        <v>5.7106871961620488E-2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0.75972115673469387</v>
      </c>
      <c r="D8" s="80">
        <v>0.75972115673469387</v>
      </c>
      <c r="E8" s="80">
        <v>0.66195936375696762</v>
      </c>
      <c r="F8" s="80">
        <v>0.69037433131263382</v>
      </c>
      <c r="G8" s="80">
        <v>0.81908456462589918</v>
      </c>
    </row>
    <row r="9" spans="1:15" ht="15.75" customHeight="1" x14ac:dyDescent="0.25">
      <c r="B9" s="7" t="s">
        <v>121</v>
      </c>
      <c r="C9" s="80">
        <v>0.17093726026530615</v>
      </c>
      <c r="D9" s="80">
        <v>0.17093726026530615</v>
      </c>
      <c r="E9" s="80">
        <v>0.2363425262430324</v>
      </c>
      <c r="F9" s="80">
        <v>0.24277997468736617</v>
      </c>
      <c r="G9" s="80">
        <v>0.15401590104076737</v>
      </c>
    </row>
    <row r="10" spans="1:15" ht="15.75" customHeight="1" x14ac:dyDescent="0.25">
      <c r="B10" s="7" t="s">
        <v>122</v>
      </c>
      <c r="C10" s="81">
        <v>5.3391305999999999E-2</v>
      </c>
      <c r="D10" s="81">
        <v>5.3391305999999999E-2</v>
      </c>
      <c r="E10" s="81">
        <v>8.2535938999999989E-2</v>
      </c>
      <c r="F10" s="81">
        <v>5.6131022000000003E-2</v>
      </c>
      <c r="G10" s="81">
        <v>2.4640526466666667E-2</v>
      </c>
    </row>
    <row r="11" spans="1:15" ht="15.75" customHeight="1" x14ac:dyDescent="0.25">
      <c r="B11" s="7" t="s">
        <v>123</v>
      </c>
      <c r="C11" s="81">
        <v>1.5950276999999999E-2</v>
      </c>
      <c r="D11" s="81">
        <v>1.5950276999999999E-2</v>
      </c>
      <c r="E11" s="81">
        <v>1.9162170999999999E-2</v>
      </c>
      <c r="F11" s="81">
        <v>1.0714672000000001E-2</v>
      </c>
      <c r="G11" s="81">
        <v>2.2590078666666668E-3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0.76397983049999996</v>
      </c>
      <c r="D14" s="82">
        <v>0.75075595181599997</v>
      </c>
      <c r="E14" s="82">
        <v>0.75075595181599997</v>
      </c>
      <c r="F14" s="82">
        <v>0.65965136567799998</v>
      </c>
      <c r="G14" s="82">
        <v>0.65965136567799998</v>
      </c>
      <c r="H14" s="83">
        <v>0.54299999999999993</v>
      </c>
      <c r="I14" s="83">
        <v>0.54299999999999993</v>
      </c>
      <c r="J14" s="83">
        <v>0.54299999999999993</v>
      </c>
      <c r="K14" s="83">
        <v>0.54299999999999993</v>
      </c>
      <c r="L14" s="83">
        <v>0.67748888373900007</v>
      </c>
      <c r="M14" s="83">
        <v>0.54279303029799997</v>
      </c>
      <c r="N14" s="83">
        <v>0.49511542663749997</v>
      </c>
      <c r="O14" s="83">
        <v>0.47738279227150004</v>
      </c>
    </row>
    <row r="15" spans="1:15" ht="15.75" customHeight="1" x14ac:dyDescent="0.25">
      <c r="B15" s="16" t="s">
        <v>68</v>
      </c>
      <c r="C15" s="80">
        <f>iron_deficiency_anaemia*C14</f>
        <v>0.28235755397410245</v>
      </c>
      <c r="D15" s="80">
        <f t="shared" ref="D15:O15" si="0">iron_deficiency_anaemia*D14</f>
        <v>0.27747017096973592</v>
      </c>
      <c r="E15" s="80">
        <f t="shared" si="0"/>
        <v>0.27747017096973592</v>
      </c>
      <c r="F15" s="80">
        <f t="shared" si="0"/>
        <v>0.24379903585493448</v>
      </c>
      <c r="G15" s="80">
        <f t="shared" si="0"/>
        <v>0.24379903585493448</v>
      </c>
      <c r="H15" s="80">
        <f t="shared" si="0"/>
        <v>0.20068612506117414</v>
      </c>
      <c r="I15" s="80">
        <f t="shared" si="0"/>
        <v>0.20068612506117414</v>
      </c>
      <c r="J15" s="80">
        <f t="shared" si="0"/>
        <v>0.20068612506117414</v>
      </c>
      <c r="K15" s="80">
        <f t="shared" si="0"/>
        <v>0.20068612506117414</v>
      </c>
      <c r="L15" s="80">
        <f t="shared" si="0"/>
        <v>0.2503915632589323</v>
      </c>
      <c r="M15" s="80">
        <f t="shared" si="0"/>
        <v>0.20060963160353243</v>
      </c>
      <c r="N15" s="80">
        <f t="shared" si="0"/>
        <v>0.18298857537732949</v>
      </c>
      <c r="O15" s="80">
        <f t="shared" si="0"/>
        <v>0.17643481169769942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0.78400000000000003</v>
      </c>
      <c r="D2" s="81">
        <v>0.5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</v>
      </c>
      <c r="D3" s="81">
        <v>0.223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8.6999999999999994E-2</v>
      </c>
      <c r="D4" s="81">
        <v>0.26899999999999996</v>
      </c>
      <c r="E4" s="81">
        <v>0.99</v>
      </c>
      <c r="F4" s="81">
        <v>0.75900000000000001</v>
      </c>
      <c r="G4" s="81">
        <v>0</v>
      </c>
    </row>
    <row r="5" spans="1:7" x14ac:dyDescent="0.25">
      <c r="B5" s="43" t="s">
        <v>169</v>
      </c>
      <c r="C5" s="80">
        <f>1-SUM(C2:C4)</f>
        <v>-1.0000000000001119E-3</v>
      </c>
      <c r="D5" s="80">
        <f>1-SUM(D2:D4)</f>
        <v>8.0000000000000071E-3</v>
      </c>
      <c r="E5" s="80">
        <f>1-SUM(E2:E4)</f>
        <v>1.0000000000000009E-2</v>
      </c>
      <c r="F5" s="80">
        <f>1-SUM(F2:F4)</f>
        <v>0.24099999999999999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0.19711999999999999</v>
      </c>
      <c r="D2" s="144">
        <v>0.18914999999999998</v>
      </c>
      <c r="E2" s="144">
        <v>0.18143999999999999</v>
      </c>
      <c r="F2" s="144">
        <v>0.17401</v>
      </c>
      <c r="G2" s="144">
        <v>0.16686000000000001</v>
      </c>
      <c r="H2" s="144">
        <v>0.16011</v>
      </c>
      <c r="I2" s="144">
        <v>0.15362000000000001</v>
      </c>
      <c r="J2" s="144">
        <v>0.14739000000000002</v>
      </c>
      <c r="K2" s="144">
        <v>0.14141000000000001</v>
      </c>
      <c r="L2" s="144">
        <v>0.13568</v>
      </c>
      <c r="M2" s="144">
        <v>0.13021000000000002</v>
      </c>
      <c r="N2" s="144">
        <v>0.12499</v>
      </c>
      <c r="O2" s="144">
        <v>0.12000999999999999</v>
      </c>
      <c r="P2" s="144">
        <v>0.11526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6.7210000000000006E-2</v>
      </c>
      <c r="D4" s="144">
        <v>6.547E-2</v>
      </c>
      <c r="E4" s="144">
        <v>6.3810000000000006E-2</v>
      </c>
      <c r="F4" s="144">
        <v>6.2210000000000001E-2</v>
      </c>
      <c r="G4" s="144">
        <v>6.0690000000000001E-2</v>
      </c>
      <c r="H4" s="144">
        <v>5.9109999999999996E-2</v>
      </c>
      <c r="I4" s="144">
        <v>5.7569999999999996E-2</v>
      </c>
      <c r="J4" s="144">
        <v>5.6100000000000004E-2</v>
      </c>
      <c r="K4" s="144">
        <v>5.4669999999999996E-2</v>
      </c>
      <c r="L4" s="144">
        <v>5.33E-2</v>
      </c>
      <c r="M4" s="144">
        <v>5.1980000000000005E-2</v>
      </c>
      <c r="N4" s="144">
        <v>5.0709999999999998E-2</v>
      </c>
      <c r="O4" s="144">
        <v>4.947E-2</v>
      </c>
      <c r="P4" s="144">
        <v>4.8259999999999997E-2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0.25061471926130091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0.20068612506117414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0.19577965723086502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0.54733333333333334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0.83599999999999997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55.587000000000003</v>
      </c>
      <c r="D13" s="143">
        <v>53.343000000000004</v>
      </c>
      <c r="E13" s="143">
        <v>51.167999999999999</v>
      </c>
      <c r="F13" s="143">
        <v>49.113999999999997</v>
      </c>
      <c r="G13" s="143">
        <v>47.203000000000003</v>
      </c>
      <c r="H13" s="143">
        <v>45.401000000000003</v>
      </c>
      <c r="I13" s="143">
        <v>43.680999999999997</v>
      </c>
      <c r="J13" s="143">
        <v>42.072000000000003</v>
      </c>
      <c r="K13" s="143">
        <v>40.555999999999997</v>
      </c>
      <c r="L13" s="143">
        <v>39.115000000000002</v>
      </c>
      <c r="M13" s="143">
        <v>37.738</v>
      </c>
      <c r="N13" s="143">
        <v>36.415999999999997</v>
      </c>
      <c r="O13" s="143">
        <v>35.156999999999996</v>
      </c>
      <c r="P13" s="143">
        <v>33.959000000000003</v>
      </c>
    </row>
    <row r="14" spans="1:16" x14ac:dyDescent="0.25">
      <c r="B14" s="16" t="s">
        <v>170</v>
      </c>
      <c r="C14" s="143">
        <f>maternal_mortality</f>
        <v>3.19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0.23399999999999999</v>
      </c>
      <c r="E2" s="92">
        <f>food_insecure</f>
        <v>0.23399999999999999</v>
      </c>
      <c r="F2" s="92">
        <f>food_insecure</f>
        <v>0.23399999999999999</v>
      </c>
      <c r="G2" s="92">
        <f>food_insecure</f>
        <v>0.23399999999999999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0.23399999999999999</v>
      </c>
      <c r="F5" s="92">
        <f>food_insecure</f>
        <v>0.23399999999999999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0.11218394026692308</v>
      </c>
      <c r="D7" s="92">
        <f>diarrhoea_1_5mo/26</f>
        <v>0.10248838077961539</v>
      </c>
      <c r="E7" s="92">
        <f>diarrhoea_6_11mo/26</f>
        <v>0.10248838077961539</v>
      </c>
      <c r="F7" s="92">
        <f>diarrhoea_12_23mo/26</f>
        <v>7.9563315169999996E-2</v>
      </c>
      <c r="G7" s="92">
        <f>diarrhoea_24_59mo/26</f>
        <v>7.9563315169999996E-2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0.23399999999999999</v>
      </c>
      <c r="F8" s="92">
        <f>food_insecure</f>
        <v>0.23399999999999999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0.55899999999999994</v>
      </c>
      <c r="E9" s="92">
        <f>IF(ISBLANK(comm_deliv), frac_children_health_facility,1)</f>
        <v>0.55899999999999994</v>
      </c>
      <c r="F9" s="92">
        <f>IF(ISBLANK(comm_deliv), frac_children_health_facility,1)</f>
        <v>0.55899999999999994</v>
      </c>
      <c r="G9" s="92">
        <f>IF(ISBLANK(comm_deliv), frac_children_health_facility,1)</f>
        <v>0.55899999999999994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0.11218394026692308</v>
      </c>
      <c r="D11" s="92">
        <f>diarrhoea_1_5mo/26</f>
        <v>0.10248838077961539</v>
      </c>
      <c r="E11" s="92">
        <f>diarrhoea_6_11mo/26</f>
        <v>0.10248838077961539</v>
      </c>
      <c r="F11" s="92">
        <f>diarrhoea_12_23mo/26</f>
        <v>7.9563315169999996E-2</v>
      </c>
      <c r="G11" s="92">
        <f>diarrhoea_24_59mo/26</f>
        <v>7.9563315169999996E-2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0.23399999999999999</v>
      </c>
      <c r="I14" s="92">
        <f>food_insecure</f>
        <v>0.23399999999999999</v>
      </c>
      <c r="J14" s="92">
        <f>food_insecure</f>
        <v>0.23399999999999999</v>
      </c>
      <c r="K14" s="92">
        <f>food_insecure</f>
        <v>0.23399999999999999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0.873</v>
      </c>
      <c r="I17" s="92">
        <f>frac_PW_health_facility</f>
        <v>0.873</v>
      </c>
      <c r="J17" s="92">
        <f>frac_PW_health_facility</f>
        <v>0.873</v>
      </c>
      <c r="K17" s="92">
        <f>frac_PW_health_facility</f>
        <v>0.873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0.98</v>
      </c>
      <c r="I18" s="92">
        <f>frac_malaria_risk</f>
        <v>0.98</v>
      </c>
      <c r="J18" s="92">
        <f>frac_malaria_risk</f>
        <v>0.98</v>
      </c>
      <c r="K18" s="92">
        <f>frac_malaria_risk</f>
        <v>0.98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0.53799999999999992</v>
      </c>
      <c r="M23" s="92">
        <f>famplan_unmet_need</f>
        <v>0.53799999999999992</v>
      </c>
      <c r="N23" s="92">
        <f>famplan_unmet_need</f>
        <v>0.53799999999999992</v>
      </c>
      <c r="O23" s="92">
        <f>famplan_unmet_need</f>
        <v>0.53799999999999992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0.23403312525024395</v>
      </c>
      <c r="M24" s="92">
        <f>(1-food_insecure)*(0.49)+food_insecure*(0.7)</f>
        <v>0.53913999999999995</v>
      </c>
      <c r="N24" s="92">
        <f>(1-food_insecure)*(0.49)+food_insecure*(0.7)</f>
        <v>0.53913999999999995</v>
      </c>
      <c r="O24" s="92">
        <f>(1-food_insecure)*(0.49)+food_insecure*(0.7)</f>
        <v>0.53913999999999995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0.10029991082153313</v>
      </c>
      <c r="M25" s="92">
        <f>(1-food_insecure)*(0.21)+food_insecure*(0.3)</f>
        <v>0.23105999999999999</v>
      </c>
      <c r="N25" s="92">
        <f>(1-food_insecure)*(0.21)+food_insecure*(0.3)</f>
        <v>0.23105999999999999</v>
      </c>
      <c r="O25" s="92">
        <f>(1-food_insecure)*(0.21)+food_insecure*(0.3)</f>
        <v>0.23105999999999999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9.9752962463378836E-2</v>
      </c>
      <c r="M26" s="92">
        <f>(1-food_insecure)*(0.3)</f>
        <v>0.2298</v>
      </c>
      <c r="N26" s="92">
        <f>(1-food_insecure)*(0.3)</f>
        <v>0.2298</v>
      </c>
      <c r="O26" s="92">
        <f>(1-food_insecure)*(0.3)</f>
        <v>0.2298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0.56591400146484405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0.98</v>
      </c>
      <c r="D33" s="92">
        <f t="shared" si="3"/>
        <v>0.98</v>
      </c>
      <c r="E33" s="92">
        <f t="shared" si="3"/>
        <v>0.98</v>
      </c>
      <c r="F33" s="92">
        <f t="shared" si="3"/>
        <v>0.98</v>
      </c>
      <c r="G33" s="92">
        <f t="shared" si="3"/>
        <v>0.98</v>
      </c>
      <c r="H33" s="92">
        <f t="shared" si="3"/>
        <v>0.98</v>
      </c>
      <c r="I33" s="92">
        <f t="shared" si="3"/>
        <v>0.98</v>
      </c>
      <c r="J33" s="92">
        <f t="shared" si="3"/>
        <v>0.98</v>
      </c>
      <c r="K33" s="92">
        <f t="shared" si="3"/>
        <v>0.98</v>
      </c>
      <c r="L33" s="92">
        <f t="shared" si="3"/>
        <v>0.98</v>
      </c>
      <c r="M33" s="92">
        <f t="shared" si="3"/>
        <v>0.98</v>
      </c>
      <c r="N33" s="92">
        <f t="shared" si="3"/>
        <v>0.98</v>
      </c>
      <c r="O33" s="92">
        <f t="shared" si="3"/>
        <v>0.98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2020-03-24T06:49:15Z</dcterms:modified>
</cp:coreProperties>
</file>