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3A80276-38C9-45F1-A67B-B711A79E91B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C8" i="51"/>
  <c r="I18" i="2"/>
  <c r="I33" i="2"/>
  <c r="I29" i="2"/>
  <c r="A3" i="2"/>
  <c r="A24" i="2"/>
  <c r="A18" i="2"/>
  <c r="A40" i="2"/>
  <c r="A22" i="2"/>
  <c r="A25" i="2"/>
  <c r="A29" i="2"/>
  <c r="A27" i="2"/>
  <c r="A31" i="2"/>
  <c r="A20" i="2"/>
  <c r="I17" i="2"/>
  <c r="A19" i="2"/>
  <c r="A35" i="2"/>
  <c r="A28" i="2"/>
  <c r="A17" i="2"/>
  <c r="A33" i="2"/>
  <c r="A30" i="2"/>
  <c r="A23" i="2"/>
  <c r="A39" i="2"/>
  <c r="A32" i="2"/>
  <c r="A21" i="2"/>
  <c r="A37" i="2"/>
  <c r="A4" i="2"/>
  <c r="A5" i="2"/>
  <c r="A38" i="2"/>
  <c r="I15" i="2" l="1"/>
  <c r="I14" i="2"/>
  <c r="I13" i="2"/>
  <c r="I12" i="2"/>
  <c r="I11" i="2"/>
  <c r="I10" i="2"/>
  <c r="I9" i="2"/>
  <c r="I8" i="2"/>
  <c r="I7" i="2"/>
  <c r="I5" i="2"/>
  <c r="I4" i="2"/>
  <c r="I3" i="2"/>
  <c r="I2" i="2"/>
  <c r="C6" i="51"/>
  <c r="C7" i="51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C4DD429-4D13-4966-B56D-F714FFB3E8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35667A4-33F9-4484-AF44-B694C99BF5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338A3543-FC0A-4B36-9306-D1BCE51F91B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E9F253BE-44FA-4789-AC7A-B49235C7D4F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8BB5EE5-F83A-4995-B338-302423BA022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03F1A9A-B57B-4BC7-A229-3917CCC1AA1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B406C93B-27FD-43CA-8169-A91517FD74F0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1B045496-C78B-4623-8271-3BF00D05EDD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5B1C9DC8-D177-4B0F-89BF-66BADAD7C12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3460F094-12F0-4E68-BC62-9EBBFAF8AAF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5A6BD55-F9CE-461E-B99D-5D100F44828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E2332DA8-67B0-420B-940F-FDB2317F51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08AE668-0FEB-4155-8D14-B5BE4D38FC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501FA7C-A5B4-454C-9A61-E703175F76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6ED1542-E80B-4A24-856F-D1DFA930CE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74838C9-DDBF-47F8-BB3E-306D3CD6C9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97DF0C8-FA3E-4B5E-8A5D-2291B9365D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E1B3970-95D4-43AC-BBA9-D594EC7F4F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541D44C-7C13-471E-9823-EADD8E67F2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350AB93-35EB-454F-B444-AF5430F8843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7EACB35-6DD7-462B-BCA4-F2069D78A0B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23FB793-AB61-40E4-A154-E6958E27BAE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ED4A4DA-F670-4272-A798-2E05901BF87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621C547-5FE5-4455-84A2-6D0035B211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C5EAE86-9FAE-42A7-A2CB-7602659F5EE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5BBF6659-A87F-47F6-B766-85579FD7B6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88ADC42-5BDF-4480-B2FF-C170C398B9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8623131-47E8-4F48-81E7-D2743161A5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3508FA9-3F67-42FB-B5EB-A90D06F6D2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A0A1285-4E13-48C8-86FD-E4E11FB91A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0E683E33-2A7B-407E-91CA-DADA517FEC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F03D7B9-BA61-4CC6-9783-8BA76DBEB8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BB195ED-E461-470E-B519-9E28DD36C7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0A2D96D-752C-4F0B-9DF8-5252A631CEF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52541FFA-423E-463B-84FF-376467319E4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78F5D5C-FF6F-4D80-BDDD-E039E2F2B7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4BD4AC0-11AF-4F33-A20D-4F28E371FC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2400E9F-6C2D-4301-B021-EA520327A7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4625C52-2880-4AF1-A937-673E575837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E99B45D-03A9-47E9-8DBF-406EEF7B04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9BB5196-F410-4231-8E87-2DB20B7CD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49E001E-8E93-4954-A99B-8B3C708120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43461A5-850E-44D9-8323-CB84941195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D6539CE-6039-4496-B337-A188234779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41AA93B-786E-4D0F-8A74-FF38404624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C82FDCD-048D-43FF-9155-0946E50224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D5B9930-7883-4AE5-9712-5D7F53E4A9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7348527D-153C-47D8-9BC8-11A06C2955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589B799-A635-4BC0-82D1-58BA5814FF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6AFE2A6-5223-416C-A5E2-B3843AA3C0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DCA846E-02D0-496D-9DF1-450CF6761E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F74ECDD-6FE6-416D-8F80-58709EF14D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06ECA67E-4E6A-4BE7-93CB-647074D60A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3AF2E8E-92E4-498D-A7BD-92E6463EE8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47D33A46-6B8E-4380-A4F2-3A20745E9C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EA8DC05-CABC-4861-8843-510D9578CD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09F8345-092C-40F8-8C17-1CA84BE908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123D59B8-7D0C-4073-95DF-485412EF9D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833803F-8A2E-48F8-B333-36246AF743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BF3F31B-901B-4BC9-BF18-77C977362E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A0A8F54B-409F-4A9B-9354-96134687C2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30B14CF-8003-4503-884F-B9D44F3880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609740D-BAAB-4046-A800-D6B7B83406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3E5FFD3-9E76-452D-AF01-C5D467894C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F27399C-AFF1-4EFA-B6BF-B449341B3D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2097C7A-6C42-4D3C-918B-A293C4A32B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E6F9271-E08E-46A8-9ED1-804FC1A1BC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6B17D3A-0D67-4B0E-ADEA-6FD01FCE86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9AB90C0-8583-4603-B1C7-BE3714BEDB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664E223-878D-4DC2-AD42-0DBB94BA42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18C1B02-9737-4CE5-90D5-E8766A385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BF9709E-FDA5-49E1-B6EC-5BDF264D04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8C96A68-20C0-430B-B058-DDD6957567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26627AC-BF94-4B59-B7B8-B640682B39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3C8FF03-91BE-404A-B592-B0D007C1F3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ED21B58-2CB3-4C96-AFDA-70016F97CD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7D9B8FB-0F48-4CA7-B11E-BFCAC8941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D278DC4-7648-4C10-959B-D40965BCCA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1FDB99B1-DC8A-42AB-8E32-7A5F8CB25F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DBBF7F6-E0D6-4CCE-8A37-D78268F267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86575BF-4BCE-47E7-9820-EC5C473159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7F451C9-305C-46D2-8763-69E03F4B10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C640FC8-4D60-46A9-97C7-E9E07DD20E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7EB774B-3E6E-410E-8A74-DAEB9BFF94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8DAE79F-B269-447F-A8CC-59E774F5C3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F59FADB-1F78-45DF-9F89-0B6CE4F02F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6533B03-EAB3-4EF6-B11E-E42546E7FB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66EA30D-CF25-4E22-BBE2-CE0D9E51BB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C69A9235-31F8-40B5-8B72-700D0154B9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0AD4E21-C548-48FD-A243-F2A0A82061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59BCD59-7D78-43D3-B3E3-168B6B50EC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B3E78CB1-0E2B-4AA5-B717-E9898EECB1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F77AA74-7735-4AB0-A9BE-218A39DC45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8A12444-0824-48AA-A94E-5B881E73B7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AC6BBA0-E448-4E1D-BC70-120AD35DEE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B8C4124-115D-4D1D-AE5A-ECC84385B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776FBABF-7A90-45FB-B83E-8EF379AE1F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D023B9B-50ED-4FDE-B1C0-538AE11A30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BDB9D92-FBA6-4CBA-83C0-03880C4843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E99221F-FB43-4DBE-BBB8-E98D46DFF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B1CE26D-6D2D-48AF-8505-D107735F3F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B7815B5-C4E0-47E7-BC38-8BC0D575DC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83F5284-227D-4BC3-8A69-021D4D1E15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E3FD861E-D13D-413A-AA4E-4F93638F00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C11DD06-1C37-43B5-B5D0-6B8187766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5141200-FA6B-407A-AE57-3B98EF226F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9EBAC1D-0551-4CA0-94CF-1684E4B82B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B5B1E45-ACED-4AEF-9463-AF9817805B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0168C82-7A15-4D6F-98FD-49CA6224AC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ECEAC2C-8F1D-4268-BFBE-8D5A9E4E68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43B0DAA-1671-432B-A45F-4072147D35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3CB98BE-548B-49AF-A08D-DC94263F25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8FB13EE-DBF7-47B3-A3BB-CE78D0CA85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C811B81-CCF3-40AD-AA1D-4006B807C1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E1DF552-91D6-4E01-84BA-A8F52E34A6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0EECC9E-7EBE-4C82-9C61-CB119AD6F6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6FE136C-D03A-46FB-A220-0B8A032EFE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5185D65-9E97-42D3-9DE3-3F455BA6C6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1F92219-380E-4D63-9440-65099C8C65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832E74A-D0F6-44A2-9765-24C20BADAC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6EDB2B1-0CC1-4576-9EEB-1F8015339A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0A615DC-4773-4C36-9BFA-CEA5937FC4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9ADD9B6-4DE0-43AD-A357-4BEB495A4F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8D13587-7EBC-448F-BDB1-ED9FF30475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2CC3C7D-0B7D-4663-A9B6-B61EC85E4A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DFE40ED-FB0E-4CBB-908D-B9FD98DC04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B90D4CB-B0BB-40CD-BD5C-BF1C510341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31A1BDB-BBEA-4164-9E02-93154A3F19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A105875-20F7-41EF-B05F-B6AA890FD4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8642ED1-80B7-48BD-BBB0-4BC52026B7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4FD7628B-D1B2-40F4-A137-8B7CF89C07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2DAA97A-D24F-430E-B7C6-C500F90C41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CC6282A-356A-4B4D-8A59-D189590599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ECB62E0-7C75-4573-AC85-1C3F2E082C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BE9C0816-EE81-4B0F-9C82-4B87485B02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6E89229-CDB7-485D-B1A1-BE1BEA67CF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71145A0-58B8-4818-9500-B8765C8436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3BEA853-C2AB-4BB7-8803-AF50FCC503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FA676F2-EAA2-4F4F-9EFE-E9C6174FE5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7598F481-60CF-4F45-9934-3E44F5A44F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C31BAE1-6A7E-4492-90CF-031F9F2E01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AF90421-6AED-4A90-9E3D-2698F776CA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437D070-8BC3-4E76-A073-4AC1FF0806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6A0AD90-2BDE-475E-A6EA-C65CA666ED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D41D841-9667-4154-BD4C-84FBBBFA0D3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1703A27-09EE-41CD-A528-0C5EF3298E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3D28A94-9433-46C9-8CB6-DF2A2B4755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898F806-B2E2-43A5-890F-1B0AA0B654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DA3E3A62-BA59-461D-8617-93BC822160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C472459-01A4-4258-BCA2-65A5510403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894D8A9-5B15-4400-B6B2-D36895462F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56861DF8-5375-4F99-A65D-6AEFD72349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F4F2152-2EC4-42AA-AF48-A31FEBC4B8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27EF27E-9234-46CF-9094-61B6E7B835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B6AAC54-86DE-4B73-9BF0-C0620BE8E7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EB4200B-2B40-40F1-92EE-9EF052FAC0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9226D77-D4EE-4C0B-BA17-C7DF96CE6C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17BC30E-029B-406F-B0A3-5627F878993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8BF5255-AF01-442E-BD37-0588D86FBD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10C61E6-77AD-4258-A248-70C43A9923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C750F49-7A13-4AEC-986C-9FE1F7BD4B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396A2C9-D5AE-4FA9-8630-73F0B1FDCC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845E9A16-A672-46A7-8C66-498569DD05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20B62D1-717C-4719-A141-FBA4FA4A96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1397E5B-D047-4DAB-8313-136F40485D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73CD7FB-5EAB-4DFA-BBAB-33379B040F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8D3CA70-1A49-4135-BF3A-8420F450A4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716A7C7-368D-45BB-9C29-FB8AF1BCBF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C28D142-7E41-4560-8990-71BDAA0D60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9B08BE23-C8B1-4C6F-A813-57F6F37E34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0CFE0B0-E4B2-4F35-9483-BBC8C3663A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2BCB429-F550-4F64-B07B-A856743F15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DF6F5091-BCD7-4989-93E6-A5DC16609F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403307A-EC2E-4A48-8AA6-E3ACBFF63D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1F6AEC1-1555-4C77-A0DE-4B6C712955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FEB9C48-6BAC-4E1D-B115-F5A9C217C6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F713F34-495E-46E1-B46C-1E0E4927E3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5D640AE-E10A-4D73-97FB-BB69F8B006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2E95A78-E7AC-4725-9364-0ECA0A19A5F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8" authorId="0" shapeId="0" xr:uid="{92FC57F3-75FF-4BD8-8FE9-8C757EA56B9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8" authorId="0" shapeId="0" xr:uid="{87EB35EB-8250-49A9-9C61-2A5C29892D2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8" authorId="0" shapeId="0" xr:uid="{742F1219-F823-4FE4-B932-AEA39E3A1D1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8" authorId="0" shapeId="0" xr:uid="{0705C362-7F62-4CA7-A741-BAD305A56CE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9" authorId="0" shapeId="0" xr:uid="{CDA3885D-EC3C-42A6-A940-E33ED7D4189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5B9A9780-2D54-494A-AE39-37B8783E9F7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CA5BC871-40DD-438B-8395-740DD1CCB3D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B2BAAE1B-6973-421C-90E2-FCA5E2BB896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6CE93C90-D68E-429A-AB7D-DED50A0D143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2FD65626-3415-419E-826D-0E04212EB17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5CC872E7-2D92-4734-8A04-8CBC533DF81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36E227CF-DE5B-466D-8EB9-30A32A10627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1AD552BE-20FB-476B-8C9C-60140C51193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90446FB6-133B-4F5F-80BD-362D56FFBB2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B57B0619-0859-4048-9817-63BA7437EC6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973ACA3F-35C1-488E-AD57-F0CC7B47C12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DD64597E-314B-4B76-BFFF-3C371FE0785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0E7910BC-FD71-4BD8-8FDA-855AF753E56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3FBDBAB1-CA9F-4E5A-B73E-6F190B95B1B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E1A6BA3E-03B7-4875-B231-B5ACD2A3EE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ED5E27C-0686-48D3-AFB6-FEFE7AA31D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FADC42F-BE25-49EC-8481-5360894B3C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1F864F5-9EED-481A-9144-A13079C4DE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C92965E-0FD1-4FB2-97EC-73D291C5A8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ED0BE27-4C4B-435D-A32C-6A494A90C90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83C77C2-9225-4697-A829-A1336AC423D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25369322-96E4-4AA8-8285-D08E157BD49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CDD9C75-DFFA-4555-BA7E-BFE50171B55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DBCD419-8752-4C11-BED9-25A2016034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4B39ECE-3523-4F91-BB5E-B70103C98F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B825173-F2CD-490E-86C5-E5F2CD85AF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AAEFE76-42AD-40AE-9C8B-A10FE841B6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039F389-498A-48C1-AFE5-44DD39C57E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695988A-8DAF-4072-82DE-9399BDA6DC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EB5E8E6F-3220-4C77-A431-E267BD75B6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697A45C-30AF-4A8F-B9A0-3CD8F5DE402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33FEEE6-827E-43B1-A518-A9FEB315E93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5620E11D-7E19-4B9A-AEBF-424DC1BFCE6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558A313-1E12-4BA1-8781-6B1C112CE07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190D0497-01FB-43B2-8A2C-35D523EE3F8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DE73A35-FA00-4AAA-89C1-3C0DD5C662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AA88D46-B137-4809-A449-565870FA9D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53DF6DC-F496-47BF-BCA9-38B2977CD5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9D3B4B79-D51A-48D9-96D9-A08D6AE8DE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BFD2136-B85E-4ABC-A875-8B86F3ED30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C8E7CDA-AA25-4ACB-8B4E-D67371D008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988D80B-15CD-490D-961A-672C096664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7822185-A363-4169-BD46-E041A44395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4BD0B76-9CCE-45AD-9835-3837C3866E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57A7EE88-6CA3-411A-A097-19FA3DE7F2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76C3B9F-A8ED-4A30-823C-565FB09725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3A17181-04F2-4BDB-93BC-9382B4F543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93E22D8-2E4F-41AE-88F1-E537EADC9D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BA29A37-71AA-4542-A583-85EA5E2DA5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39EBE26-ED37-4319-8C82-572BF9F6CF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7F3882A-FBA7-4C29-8748-76C72A9EFC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BA699B6-B60E-41B9-B8CE-9DCF632C59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C8DD06B-93C0-473D-9391-BDB3B8AB63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199939B-DA2E-442A-86FB-4FE62B385B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DC7E47C-08BE-4F14-979D-65B6927CD2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09159DF-2A1B-4DD6-AE68-A2B52D8BBA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EBEFFA30-F7F9-406B-B138-BFA9296DCF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24D618D7-EDF9-474C-B065-74B69021BC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5DBFB8E-23E1-4EA1-B715-FA47517C10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D158156-E5B9-4B11-85B7-EA22C433B1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7920631-27B0-4D92-AA3B-C0165054F8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CAD4442-2BFD-445B-9E2C-5BFE477EBB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F8BC4F5-3FEF-4531-8615-BD4631231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A7CEEF9-A695-49CC-9022-1A035BC59F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F34E599-6803-4234-8D15-0E395838FE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F94765A-5A99-4949-9ECC-42B21C9941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E868D3B-B863-47D9-B701-A3BDDD5D28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42E29DB-8B61-4746-8314-E0AFFEE476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51E76D3-A4D8-4605-B852-794857F6B3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09483CB-3DCF-4FBC-AF2C-7CF29182C4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5567C73-9218-4A9A-A156-87473084E7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50CE7A6-78B7-4E12-83C0-A429F6A7A8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077B93C0-9908-41DD-B76F-AEFD9F3833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14F50F6-D62C-4F3D-8AEC-A24A1398F5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01488F2-287A-4A2F-8410-DAFF42C54E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B6BC19D9-9BF3-4DA1-93CD-73413C925C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7A54937-577A-45F3-A3EB-2C64F296EF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CD0DDBD-478D-48CF-8B24-9821F057AB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2833E4F-D647-48EC-AD3A-A579DC423D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939A5FC-4812-4A40-B8C1-0B37AB5220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AA8F051-A245-4E01-9EB0-A9F85B9E3CF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95E7CA6-DFC3-46AC-853A-1F3BA0C36B8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28A20AD-A023-4F14-A581-495D0C25595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A57EB56-9EA1-4A6D-B676-B2B43481D6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B28EF0BC-3A18-4E4F-AAFC-6443B16CEAC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F4ED8EB-ED15-4750-8841-D900A64F71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405C7C1-2859-4068-A8CB-212A5EC3B04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8AA80B94-37B0-4AB3-A6EF-EDD08A396E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8AE134C-FF09-4E8E-B213-030259C458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EFDA8CA-9192-40EA-AA08-75A8DA4AD2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9AE242D-2653-4574-8BB9-74BAEB18DE3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EF5DD58-21F4-4B67-AB08-AD07452EEB0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06E986C-E2F1-48AA-A96E-A1D66ABF0C5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CD2A56B-2BAE-43A8-BCA1-3A14A05C35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CD71996-847F-45C6-B4A4-4114E4F09FE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23EAEB0-3EED-438B-889B-6A787729C88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0A54FD25-526C-4C5C-99CC-4779C4561F4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2A8FC14-0410-4D85-ACF9-C704771C29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82E78A9-D02D-407F-AD47-FDCC1230CF7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31D01A0-A873-4E07-B261-27E3481B73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0544AA6-52BE-4DEF-B7A7-E9CE17C8DB1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2E38EBF-1952-435C-A427-845F0353BF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54B9C03-343E-4749-80B8-31D7A0B0FB6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CD83CF8-AD1C-406B-8993-57DF9FC4DCA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AAF0079-1868-4DF5-B6ED-183F4DC76EC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37A5C8A-E993-476D-BA01-0B9B130FA5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8974D82-459F-4913-B6EA-9902EE9C21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7C1A4F2-C0BC-4534-8A31-193D74D8911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F41BCAF-8BAE-4A1F-9D20-0E5CA246BF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AE8C614-2584-4798-BF7E-0E749D9CE8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3A2438D-62F3-4B3A-9EAA-98B049F9B0D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83594A9-5D8A-4546-A426-6BD24F86AAE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7F3D34C-A251-496C-A88C-4909A4A093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DCB26EE-DBA3-418B-9591-D8C810E7E67D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60EA350-CB7B-405E-A1D6-C6F64C248C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0C4AA87-6F8F-4D48-87B2-DF1D40899E2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24F1921-F287-4A6F-B1AF-BD5CB15F03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9F0FE50-5601-4104-A6B1-0A915D6B10F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19FCA0C-F4F0-45A2-97E2-F921FF49873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E060C40-8A6E-4DDE-8307-5EEBD713A48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EFAC19B1-7849-4047-9E30-ED8656A9507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281EA9C-ADBE-4096-94AF-2780929FDC8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5542BDE-C00D-433A-8470-DF15A520E76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C4BD9C5-7F5A-4FC9-B528-80AB7ECB71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248DFA5-5FC7-45A8-A4AF-1953D78C9A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163123E-1A2A-4932-B350-F4A206606E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873613F-8C24-44C1-AC6A-6870D569E81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14062C3A-B848-4B4A-900E-7286661E550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AA2C748-8E06-4557-9845-2C05F986B5A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BEAB25E-3AE8-4707-A5BB-243AA3A92C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A82011F-D7FD-431D-AB63-8A380125F16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2380E86-0E7A-446B-85E4-A50B865302E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0FA79CFC-A2D1-46BA-A103-14A70C6FC8E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371ACCD-C41E-4E9C-86E5-BDADFFB51E0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63289ED-37B2-47A2-9B47-03ABA962F92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6FE1C44-D78E-48A9-84E8-2243518381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6BFF3DD-C7D2-4842-BCF3-75871FF2C68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002B955-CE3C-4000-90E1-08B8FAEC169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F5E0832-6FF4-41C1-9416-A3486E54272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<sst xmlns="http://schemas.openxmlformats.org/spreadsheetml/2006/main" count="1102" uniqueCount="271">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</sst>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9808</v>
      </c>
    </row>
    <row r="8" spans="1:3" ht="15" customHeight="1" x14ac:dyDescent="0.25">
      <c r="B8" s="7" t="s">
        <v>106</v>
      </c>
      <c r="C8" s="70">
        <v>0.127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0.72301658630371091</v>
      </c>
    </row>
    <row r="11" spans="1:3" ht="15" customHeight="1" x14ac:dyDescent="0.25">
      <c r="B11" s="7" t="s">
        <v>108</v>
      </c>
      <c r="C11" s="70">
        <v>0.59799999999999998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7.2499999999999995E-2</v>
      </c>
    </row>
    <row r="24" spans="1:3" ht="15" customHeight="1" x14ac:dyDescent="0.25">
      <c r="B24" s="20" t="s">
        <v>102</v>
      </c>
      <c r="C24" s="71">
        <v>0.54660000000000009</v>
      </c>
    </row>
    <row r="25" spans="1:3" ht="15" customHeight="1" x14ac:dyDescent="0.25">
      <c r="B25" s="20" t="s">
        <v>103</v>
      </c>
      <c r="C25" s="71">
        <v>0.3503</v>
      </c>
    </row>
    <row r="26" spans="1:3" ht="15" customHeight="1" x14ac:dyDescent="0.25">
      <c r="B26" s="20" t="s">
        <v>104</v>
      </c>
      <c r="C26" s="71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10.9</v>
      </c>
    </row>
    <row r="38" spans="1:5" ht="15" customHeight="1" x14ac:dyDescent="0.25">
      <c r="B38" s="16" t="s">
        <v>91</v>
      </c>
      <c r="C38" s="75">
        <v>15.3</v>
      </c>
      <c r="D38" s="17"/>
      <c r="E38" s="18"/>
    </row>
    <row r="39" spans="1:5" ht="15" customHeight="1" x14ac:dyDescent="0.25">
      <c r="B39" s="16" t="s">
        <v>90</v>
      </c>
      <c r="C39" s="75">
        <v>16.7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2.0899999999999998E-2</v>
      </c>
      <c r="D45" s="17"/>
    </row>
    <row r="46" spans="1:5" ht="15.75" customHeight="1" x14ac:dyDescent="0.25">
      <c r="B46" s="16" t="s">
        <v>11</v>
      </c>
      <c r="C46" s="71">
        <v>8.2400000000000001E-2</v>
      </c>
      <c r="D46" s="17"/>
    </row>
    <row r="47" spans="1:5" ht="15.75" customHeight="1" x14ac:dyDescent="0.25">
      <c r="B47" s="16" t="s">
        <v>12</v>
      </c>
      <c r="C47" s="71">
        <v>9.9700000000000011E-2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1.2721068587425</v>
      </c>
      <c r="D51" s="17"/>
    </row>
    <row r="52" spans="1:4" ht="15" customHeight="1" x14ac:dyDescent="0.25">
      <c r="B52" s="16" t="s">
        <v>125</v>
      </c>
      <c r="C52" s="76">
        <v>1.3390121023999999</v>
      </c>
    </row>
    <row r="53" spans="1:4" ht="15.75" customHeight="1" x14ac:dyDescent="0.25">
      <c r="B53" s="16" t="s">
        <v>126</v>
      </c>
      <c r="C53" s="76">
        <v>1.3390121023999999</v>
      </c>
    </row>
    <row r="54" spans="1:4" ht="15.75" customHeight="1" x14ac:dyDescent="0.25">
      <c r="B54" s="16" t="s">
        <v>127</v>
      </c>
      <c r="C54" s="76">
        <v>1.5104418091699998</v>
      </c>
    </row>
    <row r="55" spans="1:4" ht="15.75" customHeight="1" x14ac:dyDescent="0.25">
      <c r="B55" s="16" t="s">
        <v>128</v>
      </c>
      <c r="C55" s="76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0.49918058360737488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94.372442366926933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40.694715471769484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984.17640503610096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3.2468228419975613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2.2941811862513788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2.2941811862513788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2.2941811862513788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2.2941811862513788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13.827014915565396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13.827014915565396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1.5337807154607441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22.517302043432917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22.517302043432917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22.517302043432917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33.470736703655071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24.288246390482893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4.78860983208211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19.387683306056726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19.386644855860855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7.0523630148048042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12.841687373128504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2.0449078925215605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196.59554063194781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0.84398835910570635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3.3770645537978279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0.96599999999999997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0.878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3.7025050938422202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3.3981867599122677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1979.5591750000003</v>
      </c>
      <c r="C2" s="78">
        <v>4458</v>
      </c>
      <c r="D2" s="78">
        <v>10173</v>
      </c>
      <c r="E2" s="78">
        <v>8647</v>
      </c>
      <c r="F2" s="78">
        <v>4960</v>
      </c>
      <c r="G2" s="22">
        <f t="shared" ref="G2:G40" si="0">C2+D2+E2+F2</f>
        <v>28238</v>
      </c>
      <c r="H2" s="22">
        <f t="shared" ref="H2:H40" si="1">(B2 + stillbirth*B2/(1000-stillbirth))/(1-abortion)</f>
        <v>2293.7050136725993</v>
      </c>
      <c r="I2" s="22">
        <f>G2-H2</f>
        <v>25944.294986327401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1939.32</v>
      </c>
      <c r="C3" s="78">
        <v>4300</v>
      </c>
      <c r="D3" s="78">
        <v>9900</v>
      </c>
      <c r="E3" s="78">
        <v>9000</v>
      </c>
      <c r="F3" s="78">
        <v>5200</v>
      </c>
      <c r="G3" s="22">
        <f t="shared" si="0"/>
        <v>28400</v>
      </c>
      <c r="H3" s="22">
        <f t="shared" si="1"/>
        <v>2247.0800889877642</v>
      </c>
      <c r="I3" s="22">
        <f t="shared" ref="I3:I15" si="3">G3-H3</f>
        <v>26152.919911012235</v>
      </c>
    </row>
    <row r="4" spans="1:9" ht="15.75" customHeight="1" x14ac:dyDescent="0.25">
      <c r="A4" s="7">
        <f t="shared" si="2"/>
        <v>2019</v>
      </c>
      <c r="B4" s="77">
        <v>1913.4223333333332</v>
      </c>
      <c r="C4" s="78">
        <v>4200</v>
      </c>
      <c r="D4" s="78">
        <v>9500</v>
      </c>
      <c r="E4" s="78">
        <v>9300</v>
      </c>
      <c r="F4" s="78">
        <v>5300</v>
      </c>
      <c r="G4" s="22">
        <f t="shared" si="0"/>
        <v>28300</v>
      </c>
      <c r="H4" s="22">
        <f t="shared" si="1"/>
        <v>2217.072596094426</v>
      </c>
      <c r="I4" s="22">
        <f t="shared" si="3"/>
        <v>26082.927403905574</v>
      </c>
    </row>
    <row r="5" spans="1:9" ht="15.75" customHeight="1" x14ac:dyDescent="0.25">
      <c r="A5" s="7">
        <f t="shared" si="2"/>
        <v>2020</v>
      </c>
      <c r="B5" s="77">
        <v>1869.568</v>
      </c>
      <c r="C5" s="78">
        <v>4200</v>
      </c>
      <c r="D5" s="78">
        <v>9100</v>
      </c>
      <c r="E5" s="78">
        <v>9600</v>
      </c>
      <c r="F5" s="78">
        <v>5600</v>
      </c>
      <c r="G5" s="22">
        <f t="shared" si="0"/>
        <v>28500</v>
      </c>
      <c r="H5" s="22">
        <f t="shared" si="1"/>
        <v>2166.2588060808307</v>
      </c>
      <c r="I5" s="22">
        <f t="shared" si="3"/>
        <v>26333.74119391917</v>
      </c>
    </row>
    <row r="6" spans="1:9" ht="15.75" customHeight="1" x14ac:dyDescent="0.25">
      <c r="A6" s="7">
        <f t="shared" si="2"/>
        <v>2021</v>
      </c>
      <c r="B6" s="77">
        <v>1836.098</v>
      </c>
      <c r="C6" s="78">
        <v>4200</v>
      </c>
      <c r="D6" s="78">
        <v>8800</v>
      </c>
      <c r="E6" s="78">
        <v>9700</v>
      </c>
      <c r="F6" s="78">
        <v>5900</v>
      </c>
      <c r="G6" s="22">
        <f t="shared" si="0"/>
        <v>28600</v>
      </c>
      <c r="H6" s="22">
        <f t="shared" si="1"/>
        <v>2127.4772895810161</v>
      </c>
      <c r="I6" s="22">
        <f t="shared" si="3"/>
        <v>26472.522710418983</v>
      </c>
    </row>
    <row r="7" spans="1:9" ht="15.75" customHeight="1" x14ac:dyDescent="0.25">
      <c r="A7" s="7">
        <f t="shared" si="2"/>
        <v>2022</v>
      </c>
      <c r="B7" s="77">
        <v>1785.4760000000001</v>
      </c>
      <c r="C7" s="78">
        <v>4200</v>
      </c>
      <c r="D7" s="78">
        <v>8600</v>
      </c>
      <c r="E7" s="78">
        <v>9800</v>
      </c>
      <c r="F7" s="78">
        <v>6200</v>
      </c>
      <c r="G7" s="22">
        <f t="shared" si="0"/>
        <v>28800</v>
      </c>
      <c r="H7" s="22">
        <f t="shared" si="1"/>
        <v>2068.82183908046</v>
      </c>
      <c r="I7" s="22">
        <f t="shared" si="3"/>
        <v>26731.178160919539</v>
      </c>
    </row>
    <row r="8" spans="1:9" ht="15.75" customHeight="1" x14ac:dyDescent="0.25">
      <c r="A8" s="7">
        <f t="shared" si="2"/>
        <v>2023</v>
      </c>
      <c r="B8" s="77">
        <v>1750.6253999999999</v>
      </c>
      <c r="C8" s="78">
        <v>4300</v>
      </c>
      <c r="D8" s="78">
        <v>8300</v>
      </c>
      <c r="E8" s="78">
        <v>9700</v>
      </c>
      <c r="F8" s="78">
        <v>6500</v>
      </c>
      <c r="G8" s="22">
        <f t="shared" si="0"/>
        <v>28800</v>
      </c>
      <c r="H8" s="22">
        <f t="shared" si="1"/>
        <v>2028.4406284760844</v>
      </c>
      <c r="I8" s="22">
        <f t="shared" si="3"/>
        <v>26771.559371523916</v>
      </c>
    </row>
    <row r="9" spans="1:9" ht="15.75" customHeight="1" x14ac:dyDescent="0.25">
      <c r="A9" s="7">
        <f t="shared" si="2"/>
        <v>2024</v>
      </c>
      <c r="B9" s="77">
        <v>1699.5431999999998</v>
      </c>
      <c r="C9" s="78">
        <v>4400</v>
      </c>
      <c r="D9" s="78">
        <v>8100</v>
      </c>
      <c r="E9" s="78">
        <v>9600</v>
      </c>
      <c r="F9" s="78">
        <v>6800</v>
      </c>
      <c r="G9" s="22">
        <f t="shared" si="0"/>
        <v>28900</v>
      </c>
      <c r="H9" s="22">
        <f t="shared" si="1"/>
        <v>1969.2519466073413</v>
      </c>
      <c r="I9" s="22">
        <f t="shared" si="3"/>
        <v>26930.748053392657</v>
      </c>
    </row>
    <row r="10" spans="1:9" ht="15.75" customHeight="1" x14ac:dyDescent="0.25">
      <c r="A10" s="7">
        <f t="shared" si="2"/>
        <v>2025</v>
      </c>
      <c r="B10" s="77">
        <v>1648.461</v>
      </c>
      <c r="C10" s="78">
        <v>4400</v>
      </c>
      <c r="D10" s="78">
        <v>8000</v>
      </c>
      <c r="E10" s="78">
        <v>9400</v>
      </c>
      <c r="F10" s="78">
        <v>7200</v>
      </c>
      <c r="G10" s="22">
        <f t="shared" si="0"/>
        <v>29000</v>
      </c>
      <c r="H10" s="22">
        <f t="shared" si="1"/>
        <v>1910.0632647385985</v>
      </c>
      <c r="I10" s="22">
        <f t="shared" si="3"/>
        <v>27089.936735261403</v>
      </c>
    </row>
    <row r="11" spans="1:9" ht="15.75" customHeight="1" x14ac:dyDescent="0.25">
      <c r="A11" s="7">
        <f t="shared" si="2"/>
        <v>2026</v>
      </c>
      <c r="B11" s="77">
        <v>1610.8098</v>
      </c>
      <c r="C11" s="78">
        <v>4500</v>
      </c>
      <c r="D11" s="78">
        <v>7900</v>
      </c>
      <c r="E11" s="78">
        <v>9300</v>
      </c>
      <c r="F11" s="78">
        <v>7600</v>
      </c>
      <c r="G11" s="22">
        <f t="shared" si="0"/>
        <v>29300</v>
      </c>
      <c r="H11" s="22">
        <f t="shared" si="1"/>
        <v>1866.4370133481648</v>
      </c>
      <c r="I11" s="22">
        <f t="shared" si="3"/>
        <v>27433.562986651836</v>
      </c>
    </row>
    <row r="12" spans="1:9" ht="15.75" customHeight="1" x14ac:dyDescent="0.25">
      <c r="A12" s="7">
        <f t="shared" si="2"/>
        <v>2027</v>
      </c>
      <c r="B12" s="77">
        <v>1587.3312000000001</v>
      </c>
      <c r="C12" s="78">
        <v>4500</v>
      </c>
      <c r="D12" s="78">
        <v>7700</v>
      </c>
      <c r="E12" s="78">
        <v>8900</v>
      </c>
      <c r="F12" s="78">
        <v>7900</v>
      </c>
      <c r="G12" s="22">
        <f t="shared" si="0"/>
        <v>29000</v>
      </c>
      <c r="H12" s="22">
        <f t="shared" si="1"/>
        <v>1839.2324805339267</v>
      </c>
      <c r="I12" s="22">
        <f t="shared" si="3"/>
        <v>27160.767519466073</v>
      </c>
    </row>
    <row r="13" spans="1:9" ht="15.75" customHeight="1" x14ac:dyDescent="0.25">
      <c r="A13" s="7">
        <f t="shared" si="2"/>
        <v>2028</v>
      </c>
      <c r="B13" s="77">
        <v>1549.3407999999999</v>
      </c>
      <c r="C13" s="78">
        <v>4500</v>
      </c>
      <c r="D13" s="78">
        <v>7700</v>
      </c>
      <c r="E13" s="78">
        <v>8600</v>
      </c>
      <c r="F13" s="78">
        <v>8300</v>
      </c>
      <c r="G13" s="22">
        <f t="shared" si="0"/>
        <v>29100</v>
      </c>
      <c r="H13" s="22">
        <f t="shared" si="1"/>
        <v>1795.213199851687</v>
      </c>
      <c r="I13" s="22">
        <f t="shared" si="3"/>
        <v>27304.786800148315</v>
      </c>
    </row>
    <row r="14" spans="1:9" ht="15.75" customHeight="1" x14ac:dyDescent="0.25">
      <c r="A14" s="7">
        <f t="shared" si="2"/>
        <v>2029</v>
      </c>
      <c r="B14" s="77">
        <v>1511.3504</v>
      </c>
      <c r="C14" s="78">
        <v>4600</v>
      </c>
      <c r="D14" s="78">
        <v>7700</v>
      </c>
      <c r="E14" s="78">
        <v>8300</v>
      </c>
      <c r="F14" s="78">
        <v>8700</v>
      </c>
      <c r="G14" s="22">
        <f t="shared" si="0"/>
        <v>29300</v>
      </c>
      <c r="H14" s="22">
        <f t="shared" si="1"/>
        <v>1751.1939191694476</v>
      </c>
      <c r="I14" s="22">
        <f t="shared" si="3"/>
        <v>27548.806080830553</v>
      </c>
    </row>
    <row r="15" spans="1:9" ht="15.75" customHeight="1" x14ac:dyDescent="0.25">
      <c r="A15" s="7">
        <f t="shared" si="2"/>
        <v>2030</v>
      </c>
      <c r="B15" s="77">
        <v>1473.36</v>
      </c>
      <c r="C15" s="78">
        <v>4600</v>
      </c>
      <c r="D15" s="78">
        <v>7800</v>
      </c>
      <c r="E15" s="78">
        <v>8000</v>
      </c>
      <c r="F15" s="78">
        <v>8900</v>
      </c>
      <c r="G15" s="22">
        <f t="shared" si="0"/>
        <v>29300</v>
      </c>
      <c r="H15" s="22">
        <f t="shared" si="1"/>
        <v>1707.1746384872081</v>
      </c>
      <c r="I15" s="22">
        <f t="shared" si="3"/>
        <v>27592.825361512791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127.45643307378569</v>
      </c>
      <c r="I17" s="22">
        <f t="shared" si="4"/>
        <v>-127.45643307378569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5.6003364999999998E-3</v>
      </c>
    </row>
    <row r="4" spans="1:8" ht="15.75" customHeight="1" x14ac:dyDescent="0.25">
      <c r="B4" s="24" t="s">
        <v>7</v>
      </c>
      <c r="C4" s="79">
        <v>0.20887241026160899</v>
      </c>
    </row>
    <row r="5" spans="1:8" ht="15.75" customHeight="1" x14ac:dyDescent="0.25">
      <c r="B5" s="24" t="s">
        <v>8</v>
      </c>
      <c r="C5" s="79">
        <v>0.10831453310234142</v>
      </c>
    </row>
    <row r="6" spans="1:8" ht="15.75" customHeight="1" x14ac:dyDescent="0.25">
      <c r="B6" s="24" t="s">
        <v>10</v>
      </c>
      <c r="C6" s="79">
        <v>0.16546564499732025</v>
      </c>
    </row>
    <row r="7" spans="1:8" ht="15.75" customHeight="1" x14ac:dyDescent="0.25">
      <c r="B7" s="24" t="s">
        <v>13</v>
      </c>
      <c r="C7" s="79">
        <v>0.21637158428388426</v>
      </c>
    </row>
    <row r="8" spans="1:8" ht="15.75" customHeight="1" x14ac:dyDescent="0.25">
      <c r="B8" s="24" t="s">
        <v>14</v>
      </c>
      <c r="C8" s="79">
        <v>8.6325333266494911E-5</v>
      </c>
    </row>
    <row r="9" spans="1:8" ht="15.75" customHeight="1" x14ac:dyDescent="0.25">
      <c r="B9" s="24" t="s">
        <v>27</v>
      </c>
      <c r="C9" s="79">
        <v>0.15546246908455325</v>
      </c>
    </row>
    <row r="10" spans="1:8" ht="15.75" customHeight="1" x14ac:dyDescent="0.25">
      <c r="B10" s="24" t="s">
        <v>15</v>
      </c>
      <c r="C10" s="79">
        <v>0.13982669643702539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3.2434284996842602E-2</v>
      </c>
      <c r="D14" s="79">
        <v>3.2434284996842602E-2</v>
      </c>
      <c r="E14" s="79">
        <v>1.66788448453449E-2</v>
      </c>
      <c r="F14" s="79">
        <v>1.66788448453449E-2</v>
      </c>
    </row>
    <row r="15" spans="1:8" ht="15.75" customHeight="1" x14ac:dyDescent="0.25">
      <c r="B15" s="24" t="s">
        <v>16</v>
      </c>
      <c r="C15" s="79">
        <v>0.301372141789439</v>
      </c>
      <c r="D15" s="79">
        <v>0.301372141789439</v>
      </c>
      <c r="E15" s="79">
        <v>0.194673977262002</v>
      </c>
      <c r="F15" s="79">
        <v>0.194673977262002</v>
      </c>
    </row>
    <row r="16" spans="1:8" ht="15.75" customHeight="1" x14ac:dyDescent="0.25">
      <c r="B16" s="24" t="s">
        <v>17</v>
      </c>
      <c r="C16" s="79">
        <v>1.7212714903202801E-2</v>
      </c>
      <c r="D16" s="79">
        <v>1.7212714903202801E-2</v>
      </c>
      <c r="E16" s="79">
        <v>1.4445062010712099E-2</v>
      </c>
      <c r="F16" s="79">
        <v>1.4445062010712099E-2</v>
      </c>
    </row>
    <row r="17" spans="1:8" ht="15.75" customHeight="1" x14ac:dyDescent="0.25">
      <c r="B17" s="24" t="s">
        <v>18</v>
      </c>
      <c r="C17" s="79">
        <v>3.5556962383621298E-5</v>
      </c>
      <c r="D17" s="79">
        <v>3.5556962383621298E-5</v>
      </c>
      <c r="E17" s="79">
        <v>1.7240303402137099E-4</v>
      </c>
      <c r="F17" s="79">
        <v>1.7240303402137099E-4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1.1528494905568799E-3</v>
      </c>
      <c r="D19" s="79">
        <v>1.1528494905568799E-3</v>
      </c>
      <c r="E19" s="79">
        <v>6.59286242057905E-4</v>
      </c>
      <c r="F19" s="79">
        <v>6.59286242057905E-4</v>
      </c>
    </row>
    <row r="20" spans="1:8" ht="15.75" customHeight="1" x14ac:dyDescent="0.25">
      <c r="B20" s="24" t="s">
        <v>21</v>
      </c>
      <c r="C20" s="79">
        <v>1.3479292482135301E-2</v>
      </c>
      <c r="D20" s="79">
        <v>1.3479292482135301E-2</v>
      </c>
      <c r="E20" s="79">
        <v>1.3554485608375699E-2</v>
      </c>
      <c r="F20" s="79">
        <v>1.3554485608375699E-2</v>
      </c>
    </row>
    <row r="21" spans="1:8" ht="15.75" customHeight="1" x14ac:dyDescent="0.25">
      <c r="B21" s="24" t="s">
        <v>22</v>
      </c>
      <c r="C21" s="79">
        <v>7.1843344994197797E-2</v>
      </c>
      <c r="D21" s="79">
        <v>7.1843344994197797E-2</v>
      </c>
      <c r="E21" s="79">
        <v>0.21112498763899404</v>
      </c>
      <c r="F21" s="79">
        <v>0.21112498763899404</v>
      </c>
    </row>
    <row r="22" spans="1:8" ht="15.75" customHeight="1" x14ac:dyDescent="0.25">
      <c r="B22" s="24" t="s">
        <v>23</v>
      </c>
      <c r="C22" s="79">
        <v>0.56246981438124199</v>
      </c>
      <c r="D22" s="79">
        <v>0.56246981438124199</v>
      </c>
      <c r="E22" s="79">
        <v>0.54869095335849194</v>
      </c>
      <c r="F22" s="79">
        <v>0.54869095335849194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5.04E-2</v>
      </c>
    </row>
    <row r="27" spans="1:8" ht="15.75" customHeight="1" x14ac:dyDescent="0.25">
      <c r="B27" s="24" t="s">
        <v>39</v>
      </c>
      <c r="C27" s="79">
        <v>4.7500000000000001E-2</v>
      </c>
    </row>
    <row r="28" spans="1:8" ht="15.75" customHeight="1" x14ac:dyDescent="0.25">
      <c r="B28" s="24" t="s">
        <v>40</v>
      </c>
      <c r="C28" s="79">
        <v>0.12570000000000001</v>
      </c>
    </row>
    <row r="29" spans="1:8" ht="15.75" customHeight="1" x14ac:dyDescent="0.25">
      <c r="B29" s="24" t="s">
        <v>41</v>
      </c>
      <c r="C29" s="79">
        <v>0.1961</v>
      </c>
    </row>
    <row r="30" spans="1:8" ht="15.75" customHeight="1" x14ac:dyDescent="0.25">
      <c r="B30" s="24" t="s">
        <v>42</v>
      </c>
      <c r="C30" s="79">
        <v>6.7400000000000002E-2</v>
      </c>
    </row>
    <row r="31" spans="1:8" ht="15.75" customHeight="1" x14ac:dyDescent="0.25">
      <c r="B31" s="24" t="s">
        <v>43</v>
      </c>
      <c r="C31" s="79">
        <v>0.1193</v>
      </c>
    </row>
    <row r="32" spans="1:8" ht="15.75" customHeight="1" x14ac:dyDescent="0.25">
      <c r="B32" s="24" t="s">
        <v>44</v>
      </c>
      <c r="C32" s="79">
        <v>3.6499999999999998E-2</v>
      </c>
    </row>
    <row r="33" spans="2:3" ht="15.75" customHeight="1" x14ac:dyDescent="0.25">
      <c r="B33" s="24" t="s">
        <v>45</v>
      </c>
      <c r="C33" s="79">
        <v>0.15229999999999999</v>
      </c>
    </row>
    <row r="34" spans="2:3" ht="15.75" customHeight="1" x14ac:dyDescent="0.25">
      <c r="B34" s="24" t="s">
        <v>46</v>
      </c>
      <c r="C34" s="79">
        <v>0.20479999999776483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0.65800000000000003</v>
      </c>
      <c r="D2" s="80">
        <v>0.65800000000000003</v>
      </c>
      <c r="E2" s="80">
        <v>0.61582649472450179</v>
      </c>
      <c r="F2" s="80">
        <v>0.46962868632707772</v>
      </c>
      <c r="G2" s="80">
        <v>0.45057104557640748</v>
      </c>
    </row>
    <row r="3" spans="1:15" ht="15.75" customHeight="1" x14ac:dyDescent="0.25">
      <c r="A3" s="5"/>
      <c r="B3" s="11" t="s">
        <v>118</v>
      </c>
      <c r="C3" s="80">
        <v>0.21700000000000003</v>
      </c>
      <c r="D3" s="80">
        <v>0.21700000000000003</v>
      </c>
      <c r="E3" s="80">
        <v>0.23417350527549824</v>
      </c>
      <c r="F3" s="80">
        <v>0.27737131367292223</v>
      </c>
      <c r="G3" s="80">
        <v>0.29142895442359246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0.10600000000000001</v>
      </c>
      <c r="F4" s="81">
        <v>0.16700000000000001</v>
      </c>
      <c r="G4" s="81">
        <v>0.17200000000000001</v>
      </c>
    </row>
    <row r="5" spans="1:15" ht="15.75" customHeight="1" x14ac:dyDescent="0.25">
      <c r="A5" s="5"/>
      <c r="B5" s="11" t="s">
        <v>119</v>
      </c>
      <c r="C5" s="81">
        <v>4.4000000000000011E-2</v>
      </c>
      <c r="D5" s="81">
        <v>4.4000000000000011E-2</v>
      </c>
      <c r="E5" s="81">
        <v>4.4000000000000011E-2</v>
      </c>
      <c r="F5" s="81">
        <v>8.6000000000000007E-2</v>
      </c>
      <c r="G5" s="81">
        <v>8.6000000000000007E-2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0.62359459274999995</v>
      </c>
      <c r="D14" s="82">
        <v>0.59193918951699998</v>
      </c>
      <c r="E14" s="82">
        <v>0.59193918951699998</v>
      </c>
      <c r="F14" s="82">
        <v>0.38638310174000007</v>
      </c>
      <c r="G14" s="82">
        <v>0.38638310174000007</v>
      </c>
      <c r="H14" s="83">
        <v>0.27500000000000002</v>
      </c>
      <c r="I14" s="83">
        <v>0.27500000000000002</v>
      </c>
      <c r="J14" s="83">
        <v>0.27500000000000002</v>
      </c>
      <c r="K14" s="83">
        <v>0.27500000000000002</v>
      </c>
      <c r="L14" s="83">
        <v>0.17894992246299998</v>
      </c>
      <c r="M14" s="83">
        <v>0.16698508472099999</v>
      </c>
      <c r="N14" s="83">
        <v>0.16487595367399999</v>
      </c>
      <c r="O14" s="83">
        <v>0.19577870019600002</v>
      </c>
    </row>
    <row r="15" spans="1:15" ht="15.75" customHeight="1" x14ac:dyDescent="0.25">
      <c r="B15" s="16" t="s">
        <v>68</v>
      </c>
      <c r="C15" s="80">
        <f>iron_deficiency_anaemia*C14</f>
        <v>0.31128631274334823</v>
      </c>
      <c r="D15" s="80">
        <f t="shared" ref="D15:O15" si="0">iron_deficiency_anaemia*D14</f>
        <v>0.29548455008317254</v>
      </c>
      <c r="E15" s="80">
        <f t="shared" si="0"/>
        <v>0.29548455008317254</v>
      </c>
      <c r="F15" s="80">
        <f t="shared" si="0"/>
        <v>0.19287494222260093</v>
      </c>
      <c r="G15" s="80">
        <f t="shared" si="0"/>
        <v>0.19287494222260093</v>
      </c>
      <c r="H15" s="80">
        <f t="shared" si="0"/>
        <v>0.13727466049202811</v>
      </c>
      <c r="I15" s="80">
        <f t="shared" si="0"/>
        <v>0.13727466049202811</v>
      </c>
      <c r="J15" s="80">
        <f t="shared" si="0"/>
        <v>0.13727466049202811</v>
      </c>
      <c r="K15" s="80">
        <f t="shared" si="0"/>
        <v>0.13727466049202811</v>
      </c>
      <c r="L15" s="80">
        <f t="shared" si="0"/>
        <v>8.9328326731574814E-2</v>
      </c>
      <c r="M15" s="80">
        <f t="shared" si="0"/>
        <v>8.3355712044755711E-2</v>
      </c>
      <c r="N15" s="80">
        <f t="shared" si="0"/>
        <v>8.2302874777809815E-2</v>
      </c>
      <c r="O15" s="80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9.4869999999999996E-2</v>
      </c>
      <c r="D2" s="144">
        <v>9.3829999999999997E-2</v>
      </c>
      <c r="E2" s="144">
        <v>9.2829999999999996E-2</v>
      </c>
      <c r="F2" s="144">
        <v>9.1869999999999993E-2</v>
      </c>
      <c r="G2" s="144">
        <v>9.0939999999999993E-2</v>
      </c>
      <c r="H2" s="144">
        <v>9.0009999999999993E-2</v>
      </c>
      <c r="I2" s="144">
        <v>8.9120000000000005E-2</v>
      </c>
      <c r="J2" s="144">
        <v>8.8270000000000001E-2</v>
      </c>
      <c r="K2" s="144">
        <v>8.7449999999999986E-2</v>
      </c>
      <c r="L2" s="144">
        <v>8.6669999999999997E-2</v>
      </c>
      <c r="M2" s="144">
        <v>8.592000000000001E-2</v>
      </c>
      <c r="N2" s="144">
        <v>8.5199999999999998E-2</v>
      </c>
      <c r="O2" s="144">
        <v>8.4510000000000002E-2</v>
      </c>
      <c r="P2" s="144">
        <v>8.385999999999999E-2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2.3310000000000001E-2</v>
      </c>
      <c r="D4" s="144">
        <v>2.299E-2</v>
      </c>
      <c r="E4" s="144">
        <v>2.2690000000000002E-2</v>
      </c>
      <c r="F4" s="144">
        <v>2.239E-2</v>
      </c>
      <c r="G4" s="144">
        <v>2.2109999999999998E-2</v>
      </c>
      <c r="H4" s="144">
        <v>2.1869999999999997E-2</v>
      </c>
      <c r="I4" s="144">
        <v>2.1629999999999996E-2</v>
      </c>
      <c r="J4" s="144">
        <v>2.1409999999999998E-2</v>
      </c>
      <c r="K4" s="144">
        <v>2.1190000000000001E-2</v>
      </c>
      <c r="L4" s="144">
        <v>2.0969999999999999E-2</v>
      </c>
      <c r="M4" s="144">
        <v>2.077E-2</v>
      </c>
      <c r="N4" s="144">
        <v>2.0569999999999998E-2</v>
      </c>
      <c r="O4" s="144">
        <v>2.0379999999999999E-2</v>
      </c>
      <c r="P4" s="144">
        <v>2.0199999999999999E-2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0.2136602265057182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0.13727466049202811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8.8014764574310136E-2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0.35916666666666669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0.56366666666666665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14.385999999999999</v>
      </c>
      <c r="D13" s="143">
        <v>13.798</v>
      </c>
      <c r="E13" s="143">
        <v>13.5</v>
      </c>
      <c r="F13" s="143">
        <v>13.254</v>
      </c>
      <c r="G13" s="143">
        <v>13.036</v>
      </c>
      <c r="H13" s="143">
        <v>12.843</v>
      </c>
      <c r="I13" s="143">
        <v>12.696999999999999</v>
      </c>
      <c r="J13" s="143">
        <v>12.596</v>
      </c>
      <c r="K13" s="143">
        <v>12.474</v>
      </c>
      <c r="L13" s="143">
        <v>12.359</v>
      </c>
      <c r="M13" s="143">
        <v>12.273999999999999</v>
      </c>
      <c r="N13" s="143">
        <v>12.175000000000001</v>
      </c>
      <c r="O13" s="143">
        <v>12.115</v>
      </c>
      <c r="P13" s="143">
        <v>12.039</v>
      </c>
    </row>
    <row r="14" spans="1:16" x14ac:dyDescent="0.25">
      <c r="B14" s="16" t="s">
        <v>170</v>
      </c>
      <c r="C14" s="143">
        <f>maternal_mortality</f>
        <v>0.27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0.127</v>
      </c>
      <c r="E2" s="92">
        <f>food_insecure</f>
        <v>0.127</v>
      </c>
      <c r="F2" s="92">
        <f>food_insecure</f>
        <v>0.127</v>
      </c>
      <c r="G2" s="92">
        <f>food_insecure</f>
        <v>0.127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0.127</v>
      </c>
      <c r="F5" s="92">
        <f>food_insecure</f>
        <v>0.127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4.8927186874711537E-2</v>
      </c>
      <c r="D7" s="92">
        <f>diarrhoea_1_5mo/26</f>
        <v>5.1500465476923073E-2</v>
      </c>
      <c r="E7" s="92">
        <f>diarrhoea_6_11mo/26</f>
        <v>5.1500465476923073E-2</v>
      </c>
      <c r="F7" s="92">
        <f>diarrhoea_12_23mo/26</f>
        <v>5.8093915737307683E-2</v>
      </c>
      <c r="G7" s="92">
        <f>diarrhoea_24_59mo/26</f>
        <v>5.8093915737307683E-2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0.127</v>
      </c>
      <c r="F8" s="92">
        <f>food_insecure</f>
        <v>0.127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4.8927186874711537E-2</v>
      </c>
      <c r="D11" s="92">
        <f>diarrhoea_1_5mo/26</f>
        <v>5.1500465476923073E-2</v>
      </c>
      <c r="E11" s="92">
        <f>diarrhoea_6_11mo/26</f>
        <v>5.1500465476923073E-2</v>
      </c>
      <c r="F11" s="92">
        <f>diarrhoea_12_23mo/26</f>
        <v>5.8093915737307683E-2</v>
      </c>
      <c r="G11" s="92">
        <f>diarrhoea_24_59mo/26</f>
        <v>5.8093915737307683E-2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0.127</v>
      </c>
      <c r="I14" s="92">
        <f>food_insecure</f>
        <v>0.127</v>
      </c>
      <c r="J14" s="92">
        <f>food_insecure</f>
        <v>0.127</v>
      </c>
      <c r="K14" s="92">
        <f>food_insecure</f>
        <v>0.127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0.59799999999999998</v>
      </c>
      <c r="I17" s="92">
        <f>frac_PW_health_facility</f>
        <v>0.59799999999999998</v>
      </c>
      <c r="J17" s="92">
        <f>frac_PW_health_facility</f>
        <v>0.59799999999999998</v>
      </c>
      <c r="K17" s="92">
        <f>frac_PW_health_facility</f>
        <v>0.59799999999999998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0.17</v>
      </c>
      <c r="M23" s="92">
        <f>famplan_unmet_need</f>
        <v>0.17</v>
      </c>
      <c r="N23" s="92">
        <f>famplan_unmet_need</f>
        <v>0.17</v>
      </c>
      <c r="O23" s="92">
        <f>famplan_unmet_need</f>
        <v>0.17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0.14310902035446169</v>
      </c>
      <c r="M24" s="92">
        <f>(1-food_insecure)*(0.49)+food_insecure*(0.7)</f>
        <v>0.51666999999999996</v>
      </c>
      <c r="N24" s="92">
        <f>(1-food_insecure)*(0.49)+food_insecure*(0.7)</f>
        <v>0.51666999999999996</v>
      </c>
      <c r="O24" s="92">
        <f>(1-food_insecure)*(0.49)+food_insecure*(0.7)</f>
        <v>0.51666999999999996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6.1332437294769296E-2</v>
      </c>
      <c r="M25" s="92">
        <f>(1-food_insecure)*(0.21)+food_insecure*(0.3)</f>
        <v>0.22142999999999999</v>
      </c>
      <c r="N25" s="92">
        <f>(1-food_insecure)*(0.21)+food_insecure*(0.3)</f>
        <v>0.22142999999999999</v>
      </c>
      <c r="O25" s="92">
        <f>(1-food_insecure)*(0.21)+food_insecure*(0.3)</f>
        <v>0.22142999999999999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7.2541956047058098E-2</v>
      </c>
      <c r="M26" s="92">
        <f>(1-food_insecure)*(0.3)</f>
        <v>0.26189999999999997</v>
      </c>
      <c r="N26" s="92">
        <f>(1-food_insecure)*(0.3)</f>
        <v>0.26189999999999997</v>
      </c>
      <c r="O26" s="92">
        <f>(1-food_insecure)*(0.3)</f>
        <v>0.26189999999999997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0.72301658630371102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2020-03-24T06:49:16Z</dcterms:modified>
</cp:coreProperties>
</file>