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16280AB0-2445-4D70-B1A8-85F563CDB48F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A34" i="2"/>
  <c r="G16" i="2"/>
  <c r="H16" i="2"/>
  <c r="G17" i="2"/>
  <c r="H17" i="2"/>
  <c r="G18" i="2"/>
  <c r="H18" i="2"/>
  <c r="G19" i="2"/>
  <c r="H19" i="2"/>
  <c r="I19" i="2" s="1"/>
  <c r="G20" i="2"/>
  <c r="H20" i="2"/>
  <c r="G21" i="2"/>
  <c r="H21" i="2"/>
  <c r="I21" i="2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G33" i="2"/>
  <c r="H33" i="2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H7" i="2"/>
  <c r="H8" i="2"/>
  <c r="H9" i="2"/>
  <c r="I9" i="2" s="1"/>
  <c r="H10" i="2"/>
  <c r="I10" i="2" s="1"/>
  <c r="H11" i="2"/>
  <c r="H12" i="2"/>
  <c r="I12" i="2" s="1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18" i="2"/>
  <c r="I32" i="2"/>
  <c r="I20" i="2"/>
  <c r="I16" i="2"/>
  <c r="I33" i="2"/>
  <c r="I36" i="2"/>
  <c r="A3" i="2"/>
  <c r="A24" i="2"/>
  <c r="A18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4" i="2"/>
  <c r="I13" i="2"/>
  <c r="I11" i="2"/>
  <c r="I8" i="2"/>
  <c r="I7" i="2"/>
  <c r="I6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571EFEF3-B53C-4C21-A5F3-EA35D848BC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02A90645-4E86-41E9-A20E-FF71FAD3F48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1897DEE5-8D33-4B12-BC93-B271C2DE5E85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B0F5F5B1-7410-4517-B0B3-8F54D451032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F9AAD93B-62B2-40F6-A2D1-8D02F2CA3697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9F385104-0EF5-4D28-AE1B-D2D721DC1E11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8A5B856E-95C4-4C00-A10E-E49B44FF8DFD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87F4E431-9E83-41FE-B5A7-A768FA64764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187D8AA2-5307-4460-B075-35EF44541E9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D36AC465-32A1-46B3-96CE-B9B540959D0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97632203-DDC8-46D0-8A57-224557EB302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F3544ED2-72F7-4FAD-AEBD-9C557DAAF6E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72463D9B-B746-4F95-8300-30A8188E91B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19984D3F-BF6B-4B4B-ADB8-513791A86AF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00F09CEB-6630-450B-9588-3190089DA90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D92FFEA1-2CBE-41A5-8230-0D6EBC64C77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A6943E6B-C0BC-4AB6-8294-25808DDA826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C00008F0-E85C-4982-BBC7-883AD660B84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5D357A6F-1704-45D3-9FCE-FBFAE08C98D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8CCA0C63-32C5-4405-A694-9996797267D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DEDBAEF7-EC09-41FC-911A-0CC70DB8B66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0E7D086A-AC0A-40DE-AD77-2237E30D5F1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C92A1D2E-2365-4000-93D2-B78F2478D31F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77BDB01D-129F-43E4-B950-F234734754E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41CF5E86-F8F4-4EBF-AABD-75A6FD6BD95E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0D9C5838-315B-4762-87DB-42F334F35222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37698C22-CC9C-4DAB-8E8D-93FFC8E63DF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D2329F1E-22CD-45A2-B788-63718E10B090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8C6D30CD-AA41-4A38-B579-D69116ADDD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03C5F343-C139-4C07-87C2-24C4E842B5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337FB213-78C9-4057-8ADC-FA48D3239D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E02CFAD8-FF53-42E5-90CD-4A6D566A9E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D5E1CA78-8CB5-4E2C-9CD7-41BDA57492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BD8EB7F5-E0C6-485F-A1A4-2424899914E7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 [Filler data]</t>
        </r>
      </text>
    </comment>
    <comment ref="C59" authorId="0" shapeId="0" xr:uid="{A9F574EB-4895-47F1-BF91-AFBCA0E6B20B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5976AE95-BCA1-402D-ACAE-E29626D376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CCB256BD-3444-4510-BEDE-053079319F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1E6A0D93-4C0F-45DF-A4EF-F491138DA89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42BBF081-76B3-4D41-8446-0AA6A559A5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0FBB70B8-92D6-4334-A0E5-3C92ED9C7D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09B3DA87-EDC9-4A5F-B60A-84AED2D00B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BBCCAC1A-7A41-4306-A5F0-9B0DB022CD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B1B7E42B-F41E-4723-836B-5B04983ADA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D60BCAE5-9444-48A7-BE91-46E6A077F9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DC32598A-FBEA-4C0A-BCA6-652FECB1C8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3B3CB0A7-ADB0-434E-B88D-0D119DB2EF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2F62DF1D-E3FA-481F-9E10-FF10513886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9EBAA949-813D-4E23-8F9B-2EF9E9AD68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6FCBF239-B75F-43FF-A2D5-61CB9F736F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2E23796E-36ED-4149-9482-E41D52FEE8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0575820E-46A2-4B63-8683-733B85B652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30C0109C-9D59-4E80-B169-50D201EA02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0AEFEBD2-A1F6-465C-9721-E2BB2E1829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2E1EA8F2-1C32-4A49-98A5-E5CFE93E88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DEEC1670-942A-4CF0-845B-9ED0E94F58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C33B9139-600D-4FA6-A8D7-7BA29A41BD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620003E4-A745-4271-ADF8-F9DE36A45D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DB9EFF04-C5EA-483C-A24B-A2A9DCEDC2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F7012773-FF62-4F3C-80ED-3ACF058909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9F09B938-CC0A-417E-92A0-ED6B2C48CC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9C82D436-0618-45CA-976C-80CA5995C9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E056EEDF-C15E-47F9-B9E4-8C2AC9EAE7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BA0FA88A-A25B-4C01-882C-9B1A1C6FFE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120B4DDD-DF71-4872-B4CF-0B019FE06D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61F9CCCF-D5D1-45EC-BA86-50D000558E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A723F80F-A1EB-4956-AA59-D3791ED063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1B6FA916-A2B0-470B-AABF-9F394FBBE8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8D82717C-CCF1-4003-9428-D90D00EDDE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7AF6AAA7-069F-497D-8696-708D4E163F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4E94A718-CA4B-4DD6-9511-9606577066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200D83DD-A189-465B-AA3B-468AE4542A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5311D1D3-8ACF-4F5E-B22D-B08DBD4207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3EF548BF-E1A4-4D0F-A5FB-D253AB1641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BF755F21-3187-48A5-A8C1-DB1E25A246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37035D53-F83C-44B5-9CF0-082F709861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48846E61-7B2C-4765-A063-F98DDCBB9A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E7393905-5B1B-4225-93BA-53E902A46A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3479107C-F324-4D9A-BFB3-A4DB263163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66C59881-C7AF-40B3-AF40-89EFAC95C8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DE783AEF-0B8F-4367-B363-6706A58D2C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C8CFAF45-C926-453C-8DF0-15BBA6E5BD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281813C3-0C0C-4EF1-859E-A539EEE8B4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FF34CE40-8795-40BB-BF57-E565434C68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60A04B85-BBCD-4F79-895F-571D8F947D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DAD39F1B-956C-4E7D-B251-8784A66FEB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F7234666-3A16-49BB-A915-EE243641E7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5B32EB97-90D3-4C9A-8EA1-94C308C1E2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55364698-30B3-491B-A835-64667F44A1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8A566521-E317-4779-BA9A-434B9C86E3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0E0E0A04-6A85-4C4B-9D05-A0D8E19658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B62042A8-1196-4A79-8B4A-62A449F4F0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4AFFEC62-1D99-4697-97A4-AB844B6438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5D015E2D-A09A-419E-B8BE-2BEF67D442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8F1171F7-85A5-4E99-BDDB-D81186D023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B11B7D4D-D52B-4741-AB13-55A155460F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154F487E-E582-4C06-AD69-009800298B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97D341CF-C2DD-4CC4-BC6B-B75622E8E8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4C1C54BD-FA44-4DBC-8ED5-D00CF4922E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358BBF75-5145-4C32-9EF8-FF39B86978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04C8C2A9-1737-4855-862B-6113321003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DFE6EDD8-4F6A-463C-909A-1674CC74AC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4A46632E-542A-4CC0-AC54-87BAF700DF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4B76181C-1F15-49D2-A4A1-D334FEAE5A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36F25926-4E4C-4D15-82A6-D0C03B778C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7A6F74E0-2014-4D1E-98B9-824CE95D44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11AABF02-EBF2-46C3-857A-FBB3C240E5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6DFB5C19-DA3A-45FE-AFD3-4C68A8C05C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F2CDC5F5-E3F5-446F-BE7F-EE633F8EE8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70D40298-D261-4396-A200-C4A1F41BD0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3A244C23-8F09-4AF3-9C61-43FDCDA2AD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CD229F4F-BF48-4FFC-83CC-DDCDCE2758D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89873571-ECEA-4F4E-B80A-AB5CB738B0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84DC2D73-08C0-4186-AC9C-725CBA28D9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95354C8A-85EA-4319-92A6-C2F4669BA52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8220EEFE-A17D-41CF-B3A2-8B57947235E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EA9C7A00-6FF6-4316-8AA4-FBD76A46F2E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407A3126-4751-4A42-B32C-759C352C54F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9B91F218-E033-4033-BDB9-C1548A22DB3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436D3194-4EFE-4219-B8AB-6CF21BFE8F9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40C75632-DB68-413C-8AA6-1A33DCE6B83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8A2EB779-5684-4AD4-9ACE-A545522F3CF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E0C905A8-E43F-41CA-A423-9A91744CEBE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A276E4F5-A1B8-440E-8302-6E490770133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0D94B6AE-FA11-411E-B1C5-59D5ABEF062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10D98C30-D90E-4818-9B45-2F53528F885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C474C37C-33EF-417C-A7D0-F4029AE7E02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16CF0792-70CF-478F-9906-870990291E1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51309003-6F52-4EFC-8824-982CD092416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F692B4BA-D1B5-450F-AB6D-7332FD7A668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EC2057F2-1BBD-4C1B-AEB3-EF645CDBF70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A5553948-F1D2-4639-A721-CE5ED3BD995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C3B846EF-84D7-4924-99CD-93323EFFBAE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D76F4DEF-D101-4F17-BC6A-87A2D6BF2AB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D94706D1-8B43-4B71-A8D5-53146091894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FEDA6948-DCD4-43BA-A081-7E21AF32F6A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0DAF2E07-18A3-488C-8EA6-442E56BE0A0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454F0813-4E4F-41F0-A830-B9BE7DD0CAA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66311F7E-E028-4DC9-99DB-36F1E7C0BB1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44A19997-E9DC-4AAB-B1B3-C00A55B710A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B0B15FC3-FB0D-4E34-A2B8-62843ED484A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83C618FE-B939-4AA8-A81A-F1EF93B14BA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2EEFA746-C149-44D7-B533-EE9EB3C0582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BB05CB62-FDBA-495C-98AE-704678655E6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91CFB217-20B2-4DAE-940E-E0678E49BE8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4153DEF8-3E36-41A1-982A-E393243F991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48EF71B4-569B-4390-B3A2-742D6B56DBA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B1AB0AE4-F42B-43AB-A59A-02C776979F9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09250A00-8493-4194-A36D-ED6D02BB2A4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32A2AAEE-E480-4907-864C-F9AB4513AF9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A3181AB1-66DD-40FE-89D6-F9CF11187A5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8B3D1B09-5B7F-4A12-82E9-0204494AF95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14489D0F-6B7F-4C8F-A0D7-8969CFD8568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46579906-03C7-42EE-BFAD-D3D4DCE3E4A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3A11DB32-853D-413F-BABB-CF5D311F6CA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96284CC3-FAC0-48AF-9788-AE7677ACCA9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98FB9C68-1FA2-44D3-9972-B49D9ACF32E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75560FE7-AC0B-4708-87A6-BC2A5E5F371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22D1AD1E-9078-436A-8CE8-F5F0F2641B0C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5A597310-77B1-49FB-9914-801E1387BB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CC46AD11-1BAA-461C-B1DC-5D3CDB5356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5E3E890C-9B7B-4836-97AB-C484CE0A889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773438DE-6A97-442D-BC86-0AFF7B0F19B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1FA224F3-764E-406A-B838-EBA544E12B0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14534953-77A9-4406-BC17-9DDE800A7FD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16EB0BA8-90BE-4E03-8DBB-91721015DED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680F4D9F-C6DF-49D1-AEDF-F6CA03F76E4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9546AFEB-D136-4A8D-B99A-8B726A23C67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9AF4C4BA-6AB2-4F1A-B443-5A7295A98F9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B4259F7B-8CE7-47F2-9152-3CA3450D6CF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C17BFFE6-2521-48F3-89EA-A63FBE2315E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B2AA380E-1F41-42A7-B4AF-E1BA65D2189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3A447D99-76E2-4E57-97C6-E7CE08ACF71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447CFE43-3249-4C59-90BB-2B22B1FD2D0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1439468E-D688-4D5C-ACB5-E3756C734E1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22C0A03C-B9E5-4679-A896-12D65EAE99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131C9DF6-E223-4DD0-A372-1175187FB85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F6783DCA-92DB-445F-8C5C-7D2FFB7A436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81A45A19-3E7B-44F8-82D5-50DD092287E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58BB84DD-B447-4D5E-92B5-E106F688BE1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C1F57285-8569-4E75-8CBE-FC84449CFFC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F197AA37-AB20-4B21-872B-DD9B94DA04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FBD320D9-1B57-4B15-B296-D3FD9602FB9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C1644D95-65BE-44A7-BAAD-1B60B9B4C61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CC23CD39-54EE-489D-963C-24F680AB39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4CE4F6B5-E376-4824-A629-E37653426F9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1F7C0578-842E-4BB3-9A48-7A3A7D83990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C0370B43-818F-4099-9A7B-3F3C119201A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2ED1559E-F3D5-48C7-ACC8-9EC27A3D07B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B1B27DA7-2964-4AEC-A2D7-F4D61A6498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D17CDAAF-5C90-4D8A-890C-5216D25BDE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5808057F-8204-44FE-9353-77687BDC226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BFC2BA1B-763F-4196-AB10-679DD63764B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DF3E8E8C-E041-4066-B3A5-5960EF3AB3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3DE6B3D1-1356-49AC-8838-D772DBFD837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C04E9585-A4C6-4F27-87FE-9B8E1622336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2C67613D-ABA5-488D-A1F2-262E4C79E56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7BAFDCCA-95EA-4C79-A015-E5FADCD6211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78F0B85C-4964-4520-BA6B-08F90EED4E5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4E0408B3-A182-4C7E-B77F-27733438F3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2EC6213E-251E-40B6-BA4F-2518A7B76EE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A1433F23-F617-4AE5-BC95-CF85E3A2426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E4EAE977-E6FF-47CE-A892-2E5A72FBCB4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53C07822-CB66-46EE-A0C9-2458FB3246C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458BF710-558A-4217-8C8A-CBE2EDE75B5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64DA94BA-9832-475E-AF1A-68859E43490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C971A630-EC3A-44BA-ACD0-484B7EF81D1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1BB795BE-574D-4C7F-99CC-4E0D900F36C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DDC765AF-EE0C-434C-B567-CB65396B21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0BCDE33B-8C95-4F67-B695-F5D32ACB18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3F831DCF-73E0-4CA8-888C-D733E1728D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58B35414-8750-42B0-8D53-1B7B94863B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784A1E85-EC25-4FE6-B1B0-F201A1A18D1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CFF8F33E-796E-4C1C-AF5F-CD00C5D50FC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359F6EF1-2EFD-4B45-8C66-BE9DB00BCCA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48661FE8-8843-44E0-B0C1-DEB1E5829467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AE230B56-20FC-4C55-974F-F6B827748F8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6B1D5CA0-FF09-4C98-A321-F73BF989B1F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EB2F520B-219E-4748-9A2D-96D12B24838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A0F200D8-802D-406E-B89E-64751375674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4AC0C5AD-4B3F-4C51-A267-1E71674281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FE76DE46-F214-49F4-A884-9E86CE1E80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542D0A09-6100-4BD4-A46D-84ACCE6DDF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79AF9238-DB9B-45D9-BFB1-19F85C730B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9EB86DD4-4C71-406C-A063-FC357662EB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C0F34373-FFFC-4F29-ABF4-57CE5EE832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E81E212B-9E77-4ABF-B8F6-9BF3A749DD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9196E538-C4A4-435B-B145-B47F6C1FC9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2916733A-71F8-41EC-85C4-386755AE90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38DC4EF5-F6E2-40A0-9B36-F41FC9FC87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848EF983-B764-4B8E-AF88-527B4CC6E4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E0C3E131-D17E-4255-8C6E-92F5104909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D57DBCFD-12BC-4E8A-9A31-E89E42D9DB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39BB20D6-53DF-40BF-8401-D5EF908302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48F3A4AC-5AF6-44A6-AA58-15E86A0A8A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D925FD9F-A925-4D28-A3B6-B4C7788523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AA279933-A2CA-4325-A5CE-93457A4438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B563E064-0BC6-4976-8F02-F4F9D09D17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4AA2D186-A8AF-49B6-B735-612AFEAF66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5B9B6AEE-DC13-4DD4-B4F8-105A75D399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F274178D-FF74-45F9-BC90-B32096786C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AE138A40-8D60-48A8-A359-64C037A19F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E596253E-7C9F-4EBC-B6CD-70461B03E2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2B46159F-920E-4B88-A533-E46169287E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29E36013-B01C-40B7-8923-0EC21F0DEC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631C5BE7-83D4-41C5-9C23-520B3F73C5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8BB87FE9-6D65-486B-AF2D-860456E86D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40743CEB-EF5F-4482-B2DF-19BEFB8534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66A40BAE-F7E8-4027-AEDD-4F9A046DB8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FFD05DE8-75BC-4351-93ED-3216E0B8BF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D88F3958-282D-46E2-A5D6-9EC4E1F312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44D4E3B3-1026-4D65-8B6A-F6D0224C4D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DCED2D08-9597-4905-8C65-F2FC06CBBB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2048754E-AEA2-46C5-A861-736E5AD84E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D5C25C97-9C63-4EE4-8D93-408ABB31C3D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F9AD6F03-C603-4E65-8E2C-133FCC9D20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5556B52C-8C5B-4662-94CB-82602F397C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C0157F54-64F7-4EBC-9033-A409D5ACB9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CFF5B50B-DA6D-4CFA-BE2C-22BF849BE3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083A7593-F06D-4D38-92F3-E13E3EB74C5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48409284-8041-4853-9787-C374C2A3AE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C1ADEE0B-8146-4524-A5C0-8D0B9BE07F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E895FB84-7F00-42F0-8685-579F55AD4AE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EC721ABE-23F9-4EEA-B421-CA08DFCE5CA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F175DBD4-79ED-43E9-9BDA-E50552C31E8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8A9ED6E4-7EF9-4EFB-AC7B-87064D43C63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0040AE98-7B16-481F-AEB1-B2A98B5728AE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06CD9C90-EC6A-4DDF-8386-830F7B3D0D4D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9C700E6B-6EC1-4C9F-861E-D62333EDAEB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8665E945-FCA3-4B9A-B634-CD2625A3DC7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BBD4F1C7-BE2C-4B5B-A944-F13B4794E3A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75493C7B-18B6-4531-B516-355585DFDF9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7F4BA77D-08A0-46ED-8229-E03D792CA6D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F6653617-803F-45A8-B408-6E0E528DDEC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5D97AC5D-20EB-4F33-B861-47579D4C3EA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CD415590-8CE4-4D87-9C9E-833441588A9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7640C31D-6925-43F0-9331-32EC548C5E8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6DD2E7DA-9162-46E3-96C4-DA5D17582CA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EA26E9B7-B171-4758-99C0-23411794690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B41E1C85-DE55-4C40-A311-C08803FDABF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9104138A-044E-4CEE-BA41-67FFD17A392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97AC7C37-F891-4617-870C-6943D8A9EED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B702B092-BCEE-46F1-8228-B91B7DDD8B0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8E0496F2-8ACE-4259-BACA-E17DE304FAA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488C3AC1-8E43-40EE-A094-853A4B60F7A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F948C7F3-447B-46A9-AAF0-FF1DFA712E7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FBFCCD10-B518-4090-BBF7-7A8D12BD941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788EE1C8-6E06-4F68-8F10-A0D558A7E6C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8144974C-67D9-4866-8512-C0CAC9E213C7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28ECBCC5-76AB-446B-A11C-21BB08BE361F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109E5C34-BB97-4FD2-9E00-2B0AD7DDC2B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FD962AF1-AA08-41D8-9F95-8CA2BEDE7DE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8EE68E0D-DACF-423A-A8B3-734D2C1E52F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43AC94B5-3038-4289-902E-417FEC59E7C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7AE0DB62-A390-472E-A8B6-377A75D02F2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FFC8E22D-EA36-4AE4-B00D-B1F6135B24CF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8C1CF7AE-C3F2-4B02-B487-D1E1FB6AA057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3CA01B14-8BF5-4336-9C07-668FCAAD6D6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2790AF54-CB11-4E6E-B16C-313432C095D2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B93289CB-53DF-437F-BC34-6F55780C33D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8C276629-41F5-4BD0-8C67-C6442022B06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C043524C-3169-4420-8BD1-B105E703960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C5B251EB-1515-4884-82DD-AB80AA26103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E2A35A19-3E5F-41EF-9031-3F9DB6E7395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7428518C-69FA-4A2B-86F0-C591BD178F11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E73EC323-87AE-4F79-80F3-FBF25D750F7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A80C9AD2-1F2A-4CC1-9325-0F2DF293637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4D7360CF-E23E-4ED3-B30F-3F8C2CFD392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7701F707-3AAF-497E-87DD-E00B4AB5F23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825ABBF9-A3EE-49D3-8650-938CE00AD4A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6BD480F5-1CB3-4453-B021-AD57B76D7FB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AD3C951C-94DA-4412-87ED-486334BC014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7DF1DB27-1F40-44F2-8658-148CE4E347CF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E03CA4C4-55CE-448B-9308-A1307CD1749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66DCC6F0-D01C-4B34-9AD2-D081344DA44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F1E45610-A66C-454E-9126-C94616D76B6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F8224866-E0AA-4FF1-ABD1-B046F141633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E0F1FA77-F362-4878-94DA-30C66868F56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30908DE0-834F-40E5-8E11-1CD31986A7A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20232279-D345-4B1F-8159-977378A0BBF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E25FC64B-9CD7-424D-912B-3160236289B2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F26D2471-6AA9-4A0B-BF25-69F13F3EE26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E50BE27C-F3FC-46F1-8A56-B7B27F49F63F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95F90B42-5EA3-42E4-965C-29AD46E88B5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<sst xmlns="http://schemas.openxmlformats.org/spreadsheetml/2006/main" count="1102" uniqueCount="271">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</sst>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2039671</v>
      </c>
    </row>
    <row r="8" spans="1:3" ht="15" customHeight="1" x14ac:dyDescent="0.25">
      <c r="B8" s="7" t="s">
        <v>106</v>
      </c>
      <c r="C8" s="70">
        <v>0.59299999999999997</v>
      </c>
    </row>
    <row r="9" spans="1:3" ht="15" customHeight="1" x14ac:dyDescent="0.25">
      <c r="B9" s="9" t="s">
        <v>107</v>
      </c>
      <c r="C9" s="71">
        <v>2.5000000000000001E-2</v>
      </c>
    </row>
    <row r="10" spans="1:3" ht="15" customHeight="1" x14ac:dyDescent="0.25">
      <c r="B10" s="9" t="s">
        <v>105</v>
      </c>
      <c r="C10" s="71">
        <v>0.42616619110107401</v>
      </c>
    </row>
    <row r="11" spans="1:3" ht="15" customHeight="1" x14ac:dyDescent="0.25">
      <c r="B11" s="7" t="s">
        <v>108</v>
      </c>
      <c r="C11" s="70">
        <v>0.86199999999999999</v>
      </c>
    </row>
    <row r="12" spans="1:3" ht="15" customHeight="1" x14ac:dyDescent="0.25">
      <c r="B12" s="7" t="s">
        <v>109</v>
      </c>
      <c r="C12" s="70">
        <v>0.52</v>
      </c>
    </row>
    <row r="13" spans="1:3" ht="15" customHeight="1" x14ac:dyDescent="0.25">
      <c r="B13" s="7" t="s">
        <v>110</v>
      </c>
      <c r="C13" s="70">
        <v>0.34399999999999997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0.1226</v>
      </c>
    </row>
    <row r="24" spans="1:3" ht="15" customHeight="1" x14ac:dyDescent="0.25">
      <c r="B24" s="20" t="s">
        <v>102</v>
      </c>
      <c r="C24" s="71">
        <v>0.47810000000000002</v>
      </c>
    </row>
    <row r="25" spans="1:3" ht="15" customHeight="1" x14ac:dyDescent="0.25">
      <c r="B25" s="20" t="s">
        <v>103</v>
      </c>
      <c r="C25" s="71">
        <v>0.32329999999999998</v>
      </c>
    </row>
    <row r="26" spans="1:3" ht="15" customHeight="1" x14ac:dyDescent="0.25">
      <c r="B26" s="20" t="s">
        <v>104</v>
      </c>
      <c r="C26" s="71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0.22600000000000001</v>
      </c>
    </row>
    <row r="30" spans="1:3" ht="14.25" customHeight="1" x14ac:dyDescent="0.25">
      <c r="B30" s="30" t="s">
        <v>76</v>
      </c>
      <c r="C30" s="73">
        <v>9.5000000000000001E-2</v>
      </c>
    </row>
    <row r="31" spans="1:3" ht="14.25" customHeight="1" x14ac:dyDescent="0.25">
      <c r="B31" s="30" t="s">
        <v>77</v>
      </c>
      <c r="C31" s="73">
        <v>0.185</v>
      </c>
    </row>
    <row r="32" spans="1:3" ht="14.25" customHeight="1" x14ac:dyDescent="0.25">
      <c r="B32" s="30" t="s">
        <v>78</v>
      </c>
      <c r="C32" s="73">
        <v>0.49399999999999999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12.9</v>
      </c>
    </row>
    <row r="38" spans="1:5" ht="15" customHeight="1" x14ac:dyDescent="0.25">
      <c r="B38" s="16" t="s">
        <v>91</v>
      </c>
      <c r="C38" s="75">
        <v>23.1</v>
      </c>
      <c r="D38" s="17"/>
      <c r="E38" s="18"/>
    </row>
    <row r="39" spans="1:5" ht="15" customHeight="1" x14ac:dyDescent="0.25">
      <c r="B39" s="16" t="s">
        <v>90</v>
      </c>
      <c r="C39" s="75">
        <v>27.6</v>
      </c>
      <c r="D39" s="17"/>
      <c r="E39" s="17"/>
    </row>
    <row r="40" spans="1:5" ht="15" customHeight="1" x14ac:dyDescent="0.25">
      <c r="B40" s="16" t="s">
        <v>171</v>
      </c>
      <c r="C40" s="75">
        <v>0.88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1.61E-2</v>
      </c>
      <c r="D45" s="17"/>
    </row>
    <row r="46" spans="1:5" ht="15.75" customHeight="1" x14ac:dyDescent="0.25">
      <c r="B46" s="16" t="s">
        <v>11</v>
      </c>
      <c r="C46" s="71">
        <v>6.0999999999999999E-2</v>
      </c>
      <c r="D46" s="17"/>
    </row>
    <row r="47" spans="1:5" ht="15.75" customHeight="1" x14ac:dyDescent="0.25">
      <c r="B47" s="16" t="s">
        <v>12</v>
      </c>
      <c r="C47" s="71">
        <v>0.11960000000000001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5.2521848661724917</v>
      </c>
      <c r="D51" s="17"/>
    </row>
    <row r="52" spans="1:4" ht="15" customHeight="1" x14ac:dyDescent="0.25">
      <c r="B52" s="16" t="s">
        <v>125</v>
      </c>
      <c r="C52" s="76">
        <v>5.5380668254999899</v>
      </c>
    </row>
    <row r="53" spans="1:4" ht="15.75" customHeight="1" x14ac:dyDescent="0.25">
      <c r="B53" s="16" t="s">
        <v>126</v>
      </c>
      <c r="C53" s="76">
        <v>5.5380668254999899</v>
      </c>
    </row>
    <row r="54" spans="1:4" ht="15.75" customHeight="1" x14ac:dyDescent="0.25">
      <c r="B54" s="16" t="s">
        <v>127</v>
      </c>
      <c r="C54" s="76">
        <v>3.0657044046299999</v>
      </c>
    </row>
    <row r="55" spans="1:4" ht="15.75" customHeight="1" x14ac:dyDescent="0.25">
      <c r="B55" s="16" t="s">
        <v>128</v>
      </c>
      <c r="C55" s="76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0.48084197253319172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58.046796887133439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39.880519812243307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414.67441286273026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0.574003752057752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1.4799855267251967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1.4799855267251967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1.4799855267251967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1.4799855267251967</v>
      </c>
      <c r="E13" s="86" t="s">
        <v>202</v>
      </c>
    </row>
    <row r="14" spans="1:5" ht="15.75" customHeight="1" x14ac:dyDescent="0.25">
      <c r="A14" s="11" t="s">
        <v>187</v>
      </c>
      <c r="B14" s="85">
        <v>0.29299999999999998</v>
      </c>
      <c r="C14" s="85">
        <v>0.95</v>
      </c>
      <c r="D14" s="86">
        <v>13.012819256039213</v>
      </c>
      <c r="E14" s="86" t="s">
        <v>202</v>
      </c>
    </row>
    <row r="15" spans="1:5" ht="15.75" customHeight="1" x14ac:dyDescent="0.25">
      <c r="A15" s="11" t="s">
        <v>209</v>
      </c>
      <c r="B15" s="85">
        <v>0.29299999999999998</v>
      </c>
      <c r="C15" s="85">
        <v>0.95</v>
      </c>
      <c r="D15" s="86">
        <v>13.012819256039213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0.71958505593456223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0.626</v>
      </c>
      <c r="C18" s="85">
        <v>0.95</v>
      </c>
      <c r="D18" s="87">
        <v>9.5596491969757462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9.5596491969757462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9.5596491969757462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7.0854510124004477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22.456306156548987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4.2797375448782464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18.574405815047296</v>
      </c>
      <c r="E24" s="86" t="s">
        <v>202</v>
      </c>
    </row>
    <row r="25" spans="1:5" ht="15.75" customHeight="1" x14ac:dyDescent="0.25">
      <c r="A25" s="52" t="s">
        <v>87</v>
      </c>
      <c r="B25" s="85">
        <v>0.307</v>
      </c>
      <c r="C25" s="85">
        <v>0.95</v>
      </c>
      <c r="D25" s="86">
        <v>18.575967065143359</v>
      </c>
      <c r="E25" s="86" t="s">
        <v>202</v>
      </c>
    </row>
    <row r="26" spans="1:5" ht="15.75" customHeight="1" x14ac:dyDescent="0.25">
      <c r="A26" s="52" t="s">
        <v>137</v>
      </c>
      <c r="B26" s="85">
        <v>0.29299999999999998</v>
      </c>
      <c r="C26" s="85">
        <v>0.95</v>
      </c>
      <c r="D26" s="86">
        <v>5.2204227808708952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7.3144986589498151</v>
      </c>
      <c r="E27" s="86" t="s">
        <v>202</v>
      </c>
    </row>
    <row r="28" spans="1:5" ht="15.75" customHeight="1" x14ac:dyDescent="0.25">
      <c r="A28" s="52" t="s">
        <v>84</v>
      </c>
      <c r="B28" s="85">
        <v>0.48799999999999999</v>
      </c>
      <c r="C28" s="85">
        <v>0.95</v>
      </c>
      <c r="D28" s="86">
        <v>3.1197512530841838</v>
      </c>
      <c r="E28" s="86" t="s">
        <v>202</v>
      </c>
    </row>
    <row r="29" spans="1:5" ht="15.75" customHeight="1" x14ac:dyDescent="0.25">
      <c r="A29" s="52" t="s">
        <v>58</v>
      </c>
      <c r="B29" s="85">
        <v>0.626</v>
      </c>
      <c r="C29" s="85">
        <v>0.95</v>
      </c>
      <c r="D29" s="86">
        <v>113.68770991926748</v>
      </c>
      <c r="E29" s="86" t="s">
        <v>202</v>
      </c>
    </row>
    <row r="30" spans="1:5" ht="15.75" customHeight="1" x14ac:dyDescent="0.25">
      <c r="A30" s="52" t="s">
        <v>67</v>
      </c>
      <c r="B30" s="85">
        <v>1.3999999999999999E-2</v>
      </c>
      <c r="C30" s="85">
        <v>0.95</v>
      </c>
      <c r="D30" s="86">
        <v>0.15047472246892174</v>
      </c>
      <c r="E30" s="86" t="s">
        <v>202</v>
      </c>
    </row>
    <row r="31" spans="1:5" ht="15.75" customHeight="1" x14ac:dyDescent="0.25">
      <c r="A31" s="52" t="s">
        <v>28</v>
      </c>
      <c r="B31" s="85">
        <v>0.71550000000000002</v>
      </c>
      <c r="C31" s="85">
        <v>0.95</v>
      </c>
      <c r="D31" s="86">
        <v>1.5451269838775272</v>
      </c>
      <c r="E31" s="86" t="s">
        <v>202</v>
      </c>
    </row>
    <row r="32" spans="1:5" ht="15.75" customHeight="1" x14ac:dyDescent="0.25">
      <c r="A32" s="52" t="s">
        <v>83</v>
      </c>
      <c r="B32" s="85">
        <v>0.80500000000000005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0.38200000000000001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0.63900000000000001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0.92799999999999994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0.84599999999999997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1.3000000000000001E-2</v>
      </c>
      <c r="C37" s="85">
        <v>0.95</v>
      </c>
      <c r="D37" s="86">
        <v>7.1150145338447288</v>
      </c>
      <c r="E37" s="86" t="s">
        <v>202</v>
      </c>
    </row>
    <row r="38" spans="1:6" ht="15.75" customHeight="1" x14ac:dyDescent="0.25">
      <c r="A38" s="52" t="s">
        <v>60</v>
      </c>
      <c r="B38" s="85">
        <v>1.3000000000000001E-2</v>
      </c>
      <c r="C38" s="85">
        <v>0.95</v>
      </c>
      <c r="D38" s="86">
        <v>1.5662465259783587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1.750173126E-2</v>
      </c>
      <c r="C3" s="26">
        <f>frac_mam_1_5months * 2.6</f>
        <v>1.750173126E-2</v>
      </c>
      <c r="D3" s="26">
        <f>frac_mam_6_11months * 2.6</f>
        <v>2.1753632706E-2</v>
      </c>
      <c r="E3" s="26">
        <f>frac_mam_12_23months * 2.6</f>
        <v>2.7298234418E-2</v>
      </c>
      <c r="F3" s="26">
        <f>frac_mam_24_59months * 2.6</f>
        <v>1.0886864239333334E-2</v>
      </c>
    </row>
    <row r="4" spans="1:6" ht="15.75" customHeight="1" x14ac:dyDescent="0.25">
      <c r="A4" s="3" t="s">
        <v>66</v>
      </c>
      <c r="B4" s="26">
        <f>frac_sam_1month * 2.6</f>
        <v>5.4419916199999994E-3</v>
      </c>
      <c r="C4" s="26">
        <f>frac_sam_1_5months * 2.6</f>
        <v>5.4419916199999994E-3</v>
      </c>
      <c r="D4" s="26">
        <f>frac_sam_6_11months * 2.6</f>
        <v>1.2795600739999998E-3</v>
      </c>
      <c r="E4" s="26">
        <f>frac_sam_12_23months * 2.6</f>
        <v>1.263035982E-3</v>
      </c>
      <c r="F4" s="26">
        <f>frac_sam_24_59months * 2.6</f>
        <v>4.5082802873333333E-3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421416.84074800002</v>
      </c>
      <c r="C2" s="78">
        <v>925553</v>
      </c>
      <c r="D2" s="78">
        <v>1584192</v>
      </c>
      <c r="E2" s="78">
        <v>1200695</v>
      </c>
      <c r="F2" s="78">
        <v>808771</v>
      </c>
      <c r="G2" s="22">
        <f t="shared" ref="G2:G40" si="0">C2+D2+E2+F2</f>
        <v>4519211</v>
      </c>
      <c r="H2" s="22">
        <f t="shared" ref="H2:H40" si="1">(B2 + stillbirth*B2/(1000-stillbirth))/(1-abortion)</f>
        <v>490220.80080312036</v>
      </c>
      <c r="I2" s="22">
        <f>G2-H2</f>
        <v>4028990.1991968798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423479.71666666667</v>
      </c>
      <c r="C3" s="78">
        <v>939000</v>
      </c>
      <c r="D3" s="78">
        <v>1623000</v>
      </c>
      <c r="E3" s="78">
        <v>1233000</v>
      </c>
      <c r="F3" s="78">
        <v>844000</v>
      </c>
      <c r="G3" s="22">
        <f t="shared" si="0"/>
        <v>4639000</v>
      </c>
      <c r="H3" s="22">
        <f t="shared" si="1"/>
        <v>492620.47871587606</v>
      </c>
      <c r="I3" s="22">
        <f t="shared" ref="I3:I15" si="3">G3-H3</f>
        <v>4146379.5212841239</v>
      </c>
    </row>
    <row r="4" spans="1:9" ht="15.75" customHeight="1" x14ac:dyDescent="0.25">
      <c r="A4" s="7">
        <f t="shared" si="2"/>
        <v>2019</v>
      </c>
      <c r="B4" s="77">
        <v>425340.72533333336</v>
      </c>
      <c r="C4" s="78">
        <v>949000</v>
      </c>
      <c r="D4" s="78">
        <v>1660000</v>
      </c>
      <c r="E4" s="78">
        <v>1265000</v>
      </c>
      <c r="F4" s="78">
        <v>880000</v>
      </c>
      <c r="G4" s="22">
        <f t="shared" si="0"/>
        <v>4754000</v>
      </c>
      <c r="H4" s="22">
        <f t="shared" si="1"/>
        <v>494785.330878062</v>
      </c>
      <c r="I4" s="22">
        <f t="shared" si="3"/>
        <v>4259214.6691219378</v>
      </c>
    </row>
    <row r="5" spans="1:9" ht="15.75" customHeight="1" x14ac:dyDescent="0.25">
      <c r="A5" s="7">
        <f t="shared" si="2"/>
        <v>2020</v>
      </c>
      <c r="B5" s="77">
        <v>426962.41800000001</v>
      </c>
      <c r="C5" s="78">
        <v>954000</v>
      </c>
      <c r="D5" s="78">
        <v>1693000</v>
      </c>
      <c r="E5" s="78">
        <v>1297000</v>
      </c>
      <c r="F5" s="78">
        <v>916000</v>
      </c>
      <c r="G5" s="22">
        <f t="shared" si="0"/>
        <v>4860000</v>
      </c>
      <c r="H5" s="22">
        <f t="shared" si="1"/>
        <v>496671.79435279832</v>
      </c>
      <c r="I5" s="22">
        <f t="shared" si="3"/>
        <v>4363328.2056472013</v>
      </c>
    </row>
    <row r="6" spans="1:9" ht="15.75" customHeight="1" x14ac:dyDescent="0.25">
      <c r="A6" s="7">
        <f t="shared" si="2"/>
        <v>2021</v>
      </c>
      <c r="B6" s="77">
        <v>428099.10879999999</v>
      </c>
      <c r="C6" s="78">
        <v>955000</v>
      </c>
      <c r="D6" s="78">
        <v>1727000</v>
      </c>
      <c r="E6" s="78">
        <v>1332000</v>
      </c>
      <c r="F6" s="78">
        <v>954000</v>
      </c>
      <c r="G6" s="22">
        <f t="shared" si="0"/>
        <v>4968000</v>
      </c>
      <c r="H6" s="22">
        <f t="shared" si="1"/>
        <v>497994.07058943965</v>
      </c>
      <c r="I6" s="22">
        <f t="shared" si="3"/>
        <v>4470005.9294105601</v>
      </c>
    </row>
    <row r="7" spans="1:9" ht="15.75" customHeight="1" x14ac:dyDescent="0.25">
      <c r="A7" s="7">
        <f t="shared" si="2"/>
        <v>2022</v>
      </c>
      <c r="B7" s="77">
        <v>428987.51479999995</v>
      </c>
      <c r="C7" s="78">
        <v>951000</v>
      </c>
      <c r="D7" s="78">
        <v>1757000</v>
      </c>
      <c r="E7" s="78">
        <v>1367000</v>
      </c>
      <c r="F7" s="78">
        <v>993000</v>
      </c>
      <c r="G7" s="22">
        <f t="shared" si="0"/>
        <v>5068000</v>
      </c>
      <c r="H7" s="22">
        <f t="shared" si="1"/>
        <v>499027.52501899027</v>
      </c>
      <c r="I7" s="22">
        <f t="shared" si="3"/>
        <v>4568972.47498101</v>
      </c>
    </row>
    <row r="8" spans="1:9" ht="15.75" customHeight="1" x14ac:dyDescent="0.25">
      <c r="A8" s="7">
        <f t="shared" si="2"/>
        <v>2023</v>
      </c>
      <c r="B8" s="77">
        <v>429627.63599999994</v>
      </c>
      <c r="C8" s="78">
        <v>945000</v>
      </c>
      <c r="D8" s="78">
        <v>1784000</v>
      </c>
      <c r="E8" s="78">
        <v>1403000</v>
      </c>
      <c r="F8" s="78">
        <v>1032000</v>
      </c>
      <c r="G8" s="22">
        <f t="shared" si="0"/>
        <v>5164000</v>
      </c>
      <c r="H8" s="22">
        <f t="shared" si="1"/>
        <v>499772.15764145047</v>
      </c>
      <c r="I8" s="22">
        <f t="shared" si="3"/>
        <v>4664227.8423585491</v>
      </c>
    </row>
    <row r="9" spans="1:9" ht="15.75" customHeight="1" x14ac:dyDescent="0.25">
      <c r="A9" s="7">
        <f t="shared" si="2"/>
        <v>2024</v>
      </c>
      <c r="B9" s="77">
        <v>429997.12559999991</v>
      </c>
      <c r="C9" s="78">
        <v>939000</v>
      </c>
      <c r="D9" s="78">
        <v>1808000</v>
      </c>
      <c r="E9" s="78">
        <v>1440000</v>
      </c>
      <c r="F9" s="78">
        <v>1070000</v>
      </c>
      <c r="G9" s="22">
        <f t="shared" si="0"/>
        <v>5257000</v>
      </c>
      <c r="H9" s="22">
        <f t="shared" si="1"/>
        <v>500201.97313548456</v>
      </c>
      <c r="I9" s="22">
        <f t="shared" si="3"/>
        <v>4756798.0268645156</v>
      </c>
    </row>
    <row r="10" spans="1:9" ht="15.75" customHeight="1" x14ac:dyDescent="0.25">
      <c r="A10" s="7">
        <f t="shared" si="2"/>
        <v>2025</v>
      </c>
      <c r="B10" s="77">
        <v>430097.10200000001</v>
      </c>
      <c r="C10" s="78">
        <v>938000</v>
      </c>
      <c r="D10" s="78">
        <v>1827000</v>
      </c>
      <c r="E10" s="78">
        <v>1476000</v>
      </c>
      <c r="F10" s="78">
        <v>1105000</v>
      </c>
      <c r="G10" s="22">
        <f t="shared" si="0"/>
        <v>5346000</v>
      </c>
      <c r="H10" s="22">
        <f t="shared" si="1"/>
        <v>500318.27250022395</v>
      </c>
      <c r="I10" s="22">
        <f t="shared" si="3"/>
        <v>4845681.7274997756</v>
      </c>
    </row>
    <row r="11" spans="1:9" ht="15.75" customHeight="1" x14ac:dyDescent="0.25">
      <c r="A11" s="7">
        <f t="shared" si="2"/>
        <v>2026</v>
      </c>
      <c r="B11" s="77">
        <v>430086.20039999997</v>
      </c>
      <c r="C11" s="78">
        <v>938000</v>
      </c>
      <c r="D11" s="78">
        <v>1842000</v>
      </c>
      <c r="E11" s="78">
        <v>1515000</v>
      </c>
      <c r="F11" s="78">
        <v>1140000</v>
      </c>
      <c r="G11" s="22">
        <f t="shared" si="0"/>
        <v>5435000</v>
      </c>
      <c r="H11" s="22">
        <f t="shared" si="1"/>
        <v>500305.59101584717</v>
      </c>
      <c r="I11" s="22">
        <f t="shared" si="3"/>
        <v>4934694.4089841526</v>
      </c>
    </row>
    <row r="12" spans="1:9" ht="15.75" customHeight="1" x14ac:dyDescent="0.25">
      <c r="A12" s="7">
        <f t="shared" si="2"/>
        <v>2027</v>
      </c>
      <c r="B12" s="77">
        <v>429814.67199999996</v>
      </c>
      <c r="C12" s="78">
        <v>943000</v>
      </c>
      <c r="D12" s="78">
        <v>1854000</v>
      </c>
      <c r="E12" s="78">
        <v>1553000</v>
      </c>
      <c r="F12" s="78">
        <v>1173000</v>
      </c>
      <c r="G12" s="22">
        <f t="shared" si="0"/>
        <v>5523000</v>
      </c>
      <c r="H12" s="22">
        <f t="shared" si="1"/>
        <v>499989.73066851852</v>
      </c>
      <c r="I12" s="22">
        <f t="shared" si="3"/>
        <v>5023010.2693314813</v>
      </c>
    </row>
    <row r="13" spans="1:9" ht="15.75" customHeight="1" x14ac:dyDescent="0.25">
      <c r="A13" s="7">
        <f t="shared" si="2"/>
        <v>2028</v>
      </c>
      <c r="B13" s="77">
        <v>429283.6081999999</v>
      </c>
      <c r="C13" s="78">
        <v>949000</v>
      </c>
      <c r="D13" s="78">
        <v>1860000</v>
      </c>
      <c r="E13" s="78">
        <v>1591000</v>
      </c>
      <c r="F13" s="78">
        <v>1204000</v>
      </c>
      <c r="G13" s="22">
        <f t="shared" si="0"/>
        <v>5604000</v>
      </c>
      <c r="H13" s="22">
        <f t="shared" si="1"/>
        <v>499371.96104912821</v>
      </c>
      <c r="I13" s="22">
        <f t="shared" si="3"/>
        <v>5104628.0389508717</v>
      </c>
    </row>
    <row r="14" spans="1:9" ht="15.75" customHeight="1" x14ac:dyDescent="0.25">
      <c r="A14" s="7">
        <f t="shared" si="2"/>
        <v>2029</v>
      </c>
      <c r="B14" s="77">
        <v>428453.0627999999</v>
      </c>
      <c r="C14" s="78">
        <v>956000</v>
      </c>
      <c r="D14" s="78">
        <v>1865000</v>
      </c>
      <c r="E14" s="78">
        <v>1628000</v>
      </c>
      <c r="F14" s="78">
        <v>1236000</v>
      </c>
      <c r="G14" s="22">
        <f t="shared" si="0"/>
        <v>5685000</v>
      </c>
      <c r="H14" s="22">
        <f t="shared" si="1"/>
        <v>498405.81401435693</v>
      </c>
      <c r="I14" s="22">
        <f t="shared" si="3"/>
        <v>5186594.1859856434</v>
      </c>
    </row>
    <row r="15" spans="1:9" ht="15.75" customHeight="1" x14ac:dyDescent="0.25">
      <c r="A15" s="7">
        <f t="shared" si="2"/>
        <v>2030</v>
      </c>
      <c r="B15" s="77">
        <v>427346.46500000003</v>
      </c>
      <c r="C15" s="78">
        <v>964000</v>
      </c>
      <c r="D15" s="78">
        <v>1868000</v>
      </c>
      <c r="E15" s="78">
        <v>1662000</v>
      </c>
      <c r="F15" s="78">
        <v>1269000</v>
      </c>
      <c r="G15" s="22">
        <f t="shared" si="0"/>
        <v>5763000</v>
      </c>
      <c r="H15" s="22">
        <f t="shared" si="1"/>
        <v>497118.54400701687</v>
      </c>
      <c r="I15" s="22">
        <f t="shared" si="3"/>
        <v>5265881.4559929827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127.95949965509099</v>
      </c>
      <c r="I17" s="22">
        <f t="shared" si="4"/>
        <v>-127.95949965509099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7.4455007499999995E-3</v>
      </c>
    </row>
    <row r="4" spans="1:8" ht="15.75" customHeight="1" x14ac:dyDescent="0.25">
      <c r="B4" s="24" t="s">
        <v>7</v>
      </c>
      <c r="C4" s="79">
        <v>0.15444423252825246</v>
      </c>
    </row>
    <row r="5" spans="1:8" ht="15.75" customHeight="1" x14ac:dyDescent="0.25">
      <c r="B5" s="24" t="s">
        <v>8</v>
      </c>
      <c r="C5" s="79">
        <v>0.10255371278266193</v>
      </c>
    </row>
    <row r="6" spans="1:8" ht="15.75" customHeight="1" x14ac:dyDescent="0.25">
      <c r="B6" s="24" t="s">
        <v>10</v>
      </c>
      <c r="C6" s="79">
        <v>0.1341808977219735</v>
      </c>
    </row>
    <row r="7" spans="1:8" ht="15.75" customHeight="1" x14ac:dyDescent="0.25">
      <c r="B7" s="24" t="s">
        <v>13</v>
      </c>
      <c r="C7" s="79">
        <v>0.27800160053229622</v>
      </c>
    </row>
    <row r="8" spans="1:8" ht="15.75" customHeight="1" x14ac:dyDescent="0.25">
      <c r="B8" s="24" t="s">
        <v>14</v>
      </c>
      <c r="C8" s="79">
        <v>5.7061810466514492E-5</v>
      </c>
    </row>
    <row r="9" spans="1:8" ht="15.75" customHeight="1" x14ac:dyDescent="0.25">
      <c r="B9" s="24" t="s">
        <v>27</v>
      </c>
      <c r="C9" s="79">
        <v>0.14550126697876525</v>
      </c>
    </row>
    <row r="10" spans="1:8" ht="15.75" customHeight="1" x14ac:dyDescent="0.25">
      <c r="B10" s="24" t="s">
        <v>15</v>
      </c>
      <c r="C10" s="79">
        <v>0.17781572689558423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0.13788301192468</v>
      </c>
      <c r="D14" s="79">
        <v>0.13788301192468</v>
      </c>
      <c r="E14" s="79">
        <v>0.23187971276763</v>
      </c>
      <c r="F14" s="79">
        <v>0.23187971276763</v>
      </c>
    </row>
    <row r="15" spans="1:8" ht="15.75" customHeight="1" x14ac:dyDescent="0.25">
      <c r="B15" s="24" t="s">
        <v>16</v>
      </c>
      <c r="C15" s="79">
        <v>0.40135580488731598</v>
      </c>
      <c r="D15" s="79">
        <v>0.40135580488731598</v>
      </c>
      <c r="E15" s="79">
        <v>0.31614595499671599</v>
      </c>
      <c r="F15" s="79">
        <v>0.31614595499671599</v>
      </c>
    </row>
    <row r="16" spans="1:8" ht="15.75" customHeight="1" x14ac:dyDescent="0.25">
      <c r="B16" s="24" t="s">
        <v>17</v>
      </c>
      <c r="C16" s="79">
        <v>1.9591271668775102E-2</v>
      </c>
      <c r="D16" s="79">
        <v>1.9591271668775102E-2</v>
      </c>
      <c r="E16" s="79">
        <v>1.63391349507617E-2</v>
      </c>
      <c r="F16" s="79">
        <v>1.63391349507617E-2</v>
      </c>
    </row>
    <row r="17" spans="1:8" ht="15.75" customHeight="1" x14ac:dyDescent="0.25">
      <c r="B17" s="24" t="s">
        <v>18</v>
      </c>
      <c r="C17" s="79">
        <v>8.1660307582896504E-5</v>
      </c>
      <c r="D17" s="79">
        <v>8.1660307582896504E-5</v>
      </c>
      <c r="E17" s="79">
        <v>2.00295751930045E-4</v>
      </c>
      <c r="F17" s="79">
        <v>2.00295751930045E-4</v>
      </c>
    </row>
    <row r="18" spans="1:8" ht="15.75" customHeight="1" x14ac:dyDescent="0.25">
      <c r="B18" s="24" t="s">
        <v>19</v>
      </c>
      <c r="C18" s="79">
        <v>6.0985807820116992E-5</v>
      </c>
      <c r="D18" s="79">
        <v>6.0985807820116992E-5</v>
      </c>
      <c r="E18" s="79">
        <v>1.1170911317596699E-4</v>
      </c>
      <c r="F18" s="79">
        <v>1.1170911317596699E-4</v>
      </c>
    </row>
    <row r="19" spans="1:8" ht="15.75" customHeight="1" x14ac:dyDescent="0.25">
      <c r="B19" s="24" t="s">
        <v>20</v>
      </c>
      <c r="C19" s="79">
        <v>7.5726920498473101E-3</v>
      </c>
      <c r="D19" s="79">
        <v>7.5726920498473101E-3</v>
      </c>
      <c r="E19" s="79">
        <v>4.1068946575696999E-3</v>
      </c>
      <c r="F19" s="79">
        <v>4.1068946575696999E-3</v>
      </c>
    </row>
    <row r="20" spans="1:8" ht="15.75" customHeight="1" x14ac:dyDescent="0.25">
      <c r="B20" s="24" t="s">
        <v>21</v>
      </c>
      <c r="C20" s="79">
        <v>1.1175065876149999E-2</v>
      </c>
      <c r="D20" s="79">
        <v>1.1175065876149999E-2</v>
      </c>
      <c r="E20" s="79">
        <v>1.1370287273589101E-2</v>
      </c>
      <c r="F20" s="79">
        <v>1.1370287273589101E-2</v>
      </c>
    </row>
    <row r="21" spans="1:8" ht="15.75" customHeight="1" x14ac:dyDescent="0.25">
      <c r="B21" s="24" t="s">
        <v>22</v>
      </c>
      <c r="C21" s="79">
        <v>5.60938716366087E-2</v>
      </c>
      <c r="D21" s="79">
        <v>5.60938716366087E-2</v>
      </c>
      <c r="E21" s="79">
        <v>0.11748782740404</v>
      </c>
      <c r="F21" s="79">
        <v>0.11748782740404</v>
      </c>
    </row>
    <row r="22" spans="1:8" ht="15.75" customHeight="1" x14ac:dyDescent="0.25">
      <c r="B22" s="24" t="s">
        <v>23</v>
      </c>
      <c r="C22" s="79">
        <v>0.36618563584121988</v>
      </c>
      <c r="D22" s="79">
        <v>0.36618563584121988</v>
      </c>
      <c r="E22" s="79">
        <v>0.30235818308458751</v>
      </c>
      <c r="F22" s="79">
        <v>0.30235818308458751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4.9299999999999997E-2</v>
      </c>
    </row>
    <row r="27" spans="1:8" ht="15.75" customHeight="1" x14ac:dyDescent="0.25">
      <c r="B27" s="24" t="s">
        <v>39</v>
      </c>
      <c r="C27" s="79">
        <v>2.8199999999999999E-2</v>
      </c>
    </row>
    <row r="28" spans="1:8" ht="15.75" customHeight="1" x14ac:dyDescent="0.25">
      <c r="B28" s="24" t="s">
        <v>40</v>
      </c>
      <c r="C28" s="79">
        <v>0.34950000000000003</v>
      </c>
    </row>
    <row r="29" spans="1:8" ht="15.75" customHeight="1" x14ac:dyDescent="0.25">
      <c r="B29" s="24" t="s">
        <v>41</v>
      </c>
      <c r="C29" s="79">
        <v>0.2021</v>
      </c>
    </row>
    <row r="30" spans="1:8" ht="15.75" customHeight="1" x14ac:dyDescent="0.25">
      <c r="B30" s="24" t="s">
        <v>42</v>
      </c>
      <c r="C30" s="79">
        <v>0.10529999999999999</v>
      </c>
    </row>
    <row r="31" spans="1:8" ht="15.75" customHeight="1" x14ac:dyDescent="0.25">
      <c r="B31" s="24" t="s">
        <v>43</v>
      </c>
      <c r="C31" s="79">
        <v>5.5199999999999999E-2</v>
      </c>
    </row>
    <row r="32" spans="1:8" ht="15.75" customHeight="1" x14ac:dyDescent="0.25">
      <c r="B32" s="24" t="s">
        <v>44</v>
      </c>
      <c r="C32" s="79">
        <v>8.5000000000000006E-3</v>
      </c>
    </row>
    <row r="33" spans="2:3" ht="15.75" customHeight="1" x14ac:dyDescent="0.25">
      <c r="B33" s="24" t="s">
        <v>45</v>
      </c>
      <c r="C33" s="79">
        <v>0.16820000000000002</v>
      </c>
    </row>
    <row r="34" spans="2:3" ht="15.75" customHeight="1" x14ac:dyDescent="0.25">
      <c r="B34" s="24" t="s">
        <v>46</v>
      </c>
      <c r="C34" s="79">
        <v>3.3699999997764823E-2</v>
      </c>
    </row>
    <row r="35" spans="2:3" ht="15.75" customHeight="1" x14ac:dyDescent="0.25">
      <c r="B35" s="32" t="s">
        <v>129</v>
      </c>
      <c r="C35" s="74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0.36097803563043213</v>
      </c>
      <c r="D2" s="80">
        <v>0.36097803563043213</v>
      </c>
      <c r="E2" s="80">
        <v>0.30169056328067834</v>
      </c>
      <c r="F2" s="80">
        <v>0.18807559826890874</v>
      </c>
      <c r="G2" s="80">
        <v>0.18573317870287537</v>
      </c>
    </row>
    <row r="3" spans="1:15" ht="15.75" customHeight="1" x14ac:dyDescent="0.25">
      <c r="A3" s="5"/>
      <c r="B3" s="11" t="s">
        <v>118</v>
      </c>
      <c r="C3" s="80">
        <v>0.33904014396228432</v>
      </c>
      <c r="D3" s="80">
        <v>0.33904014396228432</v>
      </c>
      <c r="E3" s="80">
        <v>0.34749177090744804</v>
      </c>
      <c r="F3" s="80">
        <v>0.29853269566493457</v>
      </c>
      <c r="G3" s="80">
        <v>0.28090988221728413</v>
      </c>
    </row>
    <row r="4" spans="1:15" ht="15.75" customHeight="1" x14ac:dyDescent="0.25">
      <c r="A4" s="5"/>
      <c r="B4" s="11" t="s">
        <v>116</v>
      </c>
      <c r="C4" s="81">
        <v>0.22548969050748841</v>
      </c>
      <c r="D4" s="81">
        <v>0.22548969050748841</v>
      </c>
      <c r="E4" s="81">
        <v>0.24360939778041157</v>
      </c>
      <c r="F4" s="81">
        <v>0.30149179601336062</v>
      </c>
      <c r="G4" s="81">
        <v>0.32145702902704448</v>
      </c>
    </row>
    <row r="5" spans="1:15" ht="15.75" customHeight="1" x14ac:dyDescent="0.25">
      <c r="A5" s="5"/>
      <c r="B5" s="11" t="s">
        <v>119</v>
      </c>
      <c r="C5" s="81">
        <v>7.4492129899795284E-2</v>
      </c>
      <c r="D5" s="81">
        <v>7.4492129899795284E-2</v>
      </c>
      <c r="E5" s="81">
        <v>0.10720826803146212</v>
      </c>
      <c r="F5" s="81">
        <v>0.21189991005279607</v>
      </c>
      <c r="G5" s="81">
        <v>0.21189991005279607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0.96714699444363639</v>
      </c>
      <c r="D8" s="80">
        <v>0.96714699444363639</v>
      </c>
      <c r="E8" s="80">
        <v>0.92913225332119076</v>
      </c>
      <c r="F8" s="80">
        <v>0.8870133597087968</v>
      </c>
      <c r="G8" s="80">
        <v>0.9321361925615077</v>
      </c>
    </row>
    <row r="9" spans="1:15" ht="15.75" customHeight="1" x14ac:dyDescent="0.25">
      <c r="B9" s="7" t="s">
        <v>121</v>
      </c>
      <c r="C9" s="80">
        <v>2.4028496756363638E-2</v>
      </c>
      <c r="D9" s="80">
        <v>2.4028496756363638E-2</v>
      </c>
      <c r="E9" s="80">
        <v>6.2008826378809286E-2</v>
      </c>
      <c r="F9" s="80">
        <v>0.10200153629120325</v>
      </c>
      <c r="G9" s="80">
        <v>6.1942598005159138E-2</v>
      </c>
    </row>
    <row r="10" spans="1:15" ht="15.75" customHeight="1" x14ac:dyDescent="0.25">
      <c r="B10" s="7" t="s">
        <v>122</v>
      </c>
      <c r="C10" s="81">
        <v>6.7314351000000005E-3</v>
      </c>
      <c r="D10" s="81">
        <v>6.7314351000000005E-3</v>
      </c>
      <c r="E10" s="81">
        <v>8.3667818099999996E-3</v>
      </c>
      <c r="F10" s="81">
        <v>1.049932093E-2</v>
      </c>
      <c r="G10" s="81">
        <v>4.187255476666667E-3</v>
      </c>
    </row>
    <row r="11" spans="1:15" ht="15.75" customHeight="1" x14ac:dyDescent="0.25">
      <c r="B11" s="7" t="s">
        <v>123</v>
      </c>
      <c r="C11" s="81">
        <v>2.0930736999999998E-3</v>
      </c>
      <c r="D11" s="81">
        <v>2.0930736999999998E-3</v>
      </c>
      <c r="E11" s="81">
        <v>4.9213848999999992E-4</v>
      </c>
      <c r="F11" s="81">
        <v>4.8578306999999999E-4</v>
      </c>
      <c r="G11" s="81">
        <v>1.7339539566666666E-3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0.66242282200000024</v>
      </c>
      <c r="D14" s="82">
        <v>0.62910825079199995</v>
      </c>
      <c r="E14" s="82">
        <v>0.62910825079199995</v>
      </c>
      <c r="F14" s="82">
        <v>0.35119943787399999</v>
      </c>
      <c r="G14" s="82">
        <v>0.35119943787399999</v>
      </c>
      <c r="H14" s="83">
        <v>0.49700000000000005</v>
      </c>
      <c r="I14" s="83">
        <v>0.20819117647058821</v>
      </c>
      <c r="J14" s="83">
        <v>0.23844117647058824</v>
      </c>
      <c r="K14" s="83">
        <v>0.26157352941176465</v>
      </c>
      <c r="L14" s="83">
        <v>0.13953691375400001</v>
      </c>
      <c r="M14" s="83">
        <v>0.13766703107799999</v>
      </c>
      <c r="N14" s="83">
        <v>0.1343885925795</v>
      </c>
      <c r="O14" s="83">
        <v>9.3261931079349991E-2</v>
      </c>
    </row>
    <row r="15" spans="1:15" ht="15.75" customHeight="1" x14ac:dyDescent="0.25">
      <c r="B15" s="16" t="s">
        <v>68</v>
      </c>
      <c r="C15" s="80">
        <f>iron_deficiency_anaemia*C14</f>
        <v>0.31852069638148345</v>
      </c>
      <c r="D15" s="80">
        <f t="shared" ref="D15:O15" si="0">iron_deficiency_anaemia*D14</f>
        <v>0.30250165224773112</v>
      </c>
      <c r="E15" s="80">
        <f t="shared" si="0"/>
        <v>0.30250165224773112</v>
      </c>
      <c r="F15" s="80">
        <f t="shared" si="0"/>
        <v>0.16887143045988226</v>
      </c>
      <c r="G15" s="80">
        <f t="shared" si="0"/>
        <v>0.16887143045988226</v>
      </c>
      <c r="H15" s="80">
        <f t="shared" si="0"/>
        <v>0.23897846034899631</v>
      </c>
      <c r="I15" s="80">
        <f t="shared" si="0"/>
        <v>0.10010705595812344</v>
      </c>
      <c r="J15" s="80">
        <f t="shared" si="0"/>
        <v>0.11465252562725251</v>
      </c>
      <c r="K15" s="80">
        <f t="shared" si="0"/>
        <v>0.12577553184482176</v>
      </c>
      <c r="L15" s="80">
        <f t="shared" si="0"/>
        <v>6.7095204850667223E-2</v>
      </c>
      <c r="M15" s="80">
        <f t="shared" si="0"/>
        <v>6.6196086776333721E-2</v>
      </c>
      <c r="N15" s="80">
        <f t="shared" si="0"/>
        <v>6.4619675941886237E-2</v>
      </c>
      <c r="O15" s="80">
        <f t="shared" si="0"/>
        <v>4.4844250902449229E-2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0.53200000000000003</v>
      </c>
      <c r="D2" s="81">
        <v>0.53200000000000003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0.13500000000000001</v>
      </c>
      <c r="D3" s="81">
        <v>0.16899999999999998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9.5000000000000001E-2</v>
      </c>
      <c r="D4" s="81">
        <v>9.5000000000000001E-2</v>
      </c>
      <c r="E4" s="81">
        <v>0.627</v>
      </c>
      <c r="F4" s="81">
        <v>0.86399999999999988</v>
      </c>
      <c r="G4" s="81">
        <v>0</v>
      </c>
    </row>
    <row r="5" spans="1:7" x14ac:dyDescent="0.25">
      <c r="B5" s="43" t="s">
        <v>169</v>
      </c>
      <c r="C5" s="80">
        <f>1-SUM(C2:C4)</f>
        <v>0.23799999999999999</v>
      </c>
      <c r="D5" s="80">
        <f>1-SUM(D2:D4)</f>
        <v>0.20399999999999996</v>
      </c>
      <c r="E5" s="80">
        <f>1-SUM(E2:E4)</f>
        <v>0.373</v>
      </c>
      <c r="F5" s="80">
        <f>1-SUM(F2:F4)</f>
        <v>0.13600000000000012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0.46997999999999995</v>
      </c>
      <c r="D2" s="144">
        <v>0.46610999999999997</v>
      </c>
      <c r="E2" s="144">
        <v>0.46235999999999999</v>
      </c>
      <c r="F2" s="144">
        <v>0.45860999999999996</v>
      </c>
      <c r="G2" s="144">
        <v>0.45491999999999999</v>
      </c>
      <c r="H2" s="144">
        <v>0.45154000000000005</v>
      </c>
      <c r="I2" s="144">
        <v>0.44821</v>
      </c>
      <c r="J2" s="144">
        <v>0.44488</v>
      </c>
      <c r="K2" s="144">
        <v>0.44151000000000001</v>
      </c>
      <c r="L2" s="144">
        <v>0.43813000000000002</v>
      </c>
      <c r="M2" s="144">
        <v>0.43473999999999996</v>
      </c>
      <c r="N2" s="144">
        <v>0.43137999999999999</v>
      </c>
      <c r="O2" s="144">
        <v>0.42802999999999997</v>
      </c>
      <c r="P2" s="144">
        <v>0.42471999999999999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1.0629999999999999E-2</v>
      </c>
      <c r="D4" s="144">
        <v>0.01</v>
      </c>
      <c r="E4" s="144">
        <v>9.4199999999999996E-3</v>
      </c>
      <c r="F4" s="144">
        <v>8.8599999999999998E-3</v>
      </c>
      <c r="G4" s="144">
        <v>8.3400000000000002E-3</v>
      </c>
      <c r="H4" s="144">
        <v>7.8500000000000011E-3</v>
      </c>
      <c r="I4" s="144">
        <v>7.3899999999999999E-3</v>
      </c>
      <c r="J4" s="144">
        <v>6.9499999999999996E-3</v>
      </c>
      <c r="K4" s="144">
        <v>6.5500000000000003E-3</v>
      </c>
      <c r="L4" s="144">
        <v>6.1700000000000001E-3</v>
      </c>
      <c r="M4" s="144">
        <v>5.8099999999999992E-3</v>
      </c>
      <c r="N4" s="144">
        <v>5.4800000000000005E-3</v>
      </c>
      <c r="O4" s="144">
        <v>5.1600000000000005E-3</v>
      </c>
      <c r="P4" s="144">
        <v>4.8700000000000002E-3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0.1958644588863479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0.13143552674419881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5.9773604584572225E-2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0.53200000000000003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0.78499999999999981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24.58</v>
      </c>
      <c r="D13" s="143">
        <v>23.829000000000001</v>
      </c>
      <c r="E13" s="143">
        <v>23.08</v>
      </c>
      <c r="F13" s="143">
        <v>22.434999999999999</v>
      </c>
      <c r="G13" s="143">
        <v>21.762</v>
      </c>
      <c r="H13" s="143">
        <v>21.2</v>
      </c>
      <c r="I13" s="143">
        <v>20.613</v>
      </c>
      <c r="J13" s="143">
        <v>20.116</v>
      </c>
      <c r="K13" s="143">
        <v>19.603000000000002</v>
      </c>
      <c r="L13" s="143">
        <v>19.158999999999999</v>
      </c>
      <c r="M13" s="143">
        <v>18.969000000000001</v>
      </c>
      <c r="N13" s="143">
        <v>18.204999999999998</v>
      </c>
      <c r="O13" s="143">
        <v>18.004999999999999</v>
      </c>
      <c r="P13" s="143">
        <v>17.632999999999999</v>
      </c>
    </row>
    <row r="14" spans="1:16" x14ac:dyDescent="0.25">
      <c r="B14" s="16" t="s">
        <v>170</v>
      </c>
      <c r="C14" s="143">
        <f>maternal_mortality</f>
        <v>0.88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0.59299999999999997</v>
      </c>
      <c r="E2" s="92">
        <f>food_insecure</f>
        <v>0.59299999999999997</v>
      </c>
      <c r="F2" s="92">
        <f>food_insecure</f>
        <v>0.59299999999999997</v>
      </c>
      <c r="G2" s="92">
        <f>food_insecure</f>
        <v>0.59299999999999997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0.59299999999999997</v>
      </c>
      <c r="F5" s="92">
        <f>food_insecure</f>
        <v>0.59299999999999997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0.20200711023740353</v>
      </c>
      <c r="D7" s="92">
        <f>diarrhoea_1_5mo/26</f>
        <v>0.21300257021153807</v>
      </c>
      <c r="E7" s="92">
        <f>diarrhoea_6_11mo/26</f>
        <v>0.21300257021153807</v>
      </c>
      <c r="F7" s="92">
        <f>diarrhoea_12_23mo/26</f>
        <v>0.11791170787038462</v>
      </c>
      <c r="G7" s="92">
        <f>diarrhoea_24_59mo/26</f>
        <v>0.11791170787038462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0.59299999999999997</v>
      </c>
      <c r="F8" s="92">
        <f>food_insecure</f>
        <v>0.59299999999999997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0.52</v>
      </c>
      <c r="E9" s="92">
        <f>IF(ISBLANK(comm_deliv), frac_children_health_facility,1)</f>
        <v>0.52</v>
      </c>
      <c r="F9" s="92">
        <f>IF(ISBLANK(comm_deliv), frac_children_health_facility,1)</f>
        <v>0.52</v>
      </c>
      <c r="G9" s="92">
        <f>IF(ISBLANK(comm_deliv), frac_children_health_facility,1)</f>
        <v>0.52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0.20200711023740353</v>
      </c>
      <c r="D11" s="92">
        <f>diarrhoea_1_5mo/26</f>
        <v>0.21300257021153807</v>
      </c>
      <c r="E11" s="92">
        <f>diarrhoea_6_11mo/26</f>
        <v>0.21300257021153807</v>
      </c>
      <c r="F11" s="92">
        <f>diarrhoea_12_23mo/26</f>
        <v>0.11791170787038462</v>
      </c>
      <c r="G11" s="92">
        <f>diarrhoea_24_59mo/26</f>
        <v>0.11791170787038462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0.59299999999999997</v>
      </c>
      <c r="I14" s="92">
        <f>food_insecure</f>
        <v>0.59299999999999997</v>
      </c>
      <c r="J14" s="92">
        <f>food_insecure</f>
        <v>0.59299999999999997</v>
      </c>
      <c r="K14" s="92">
        <f>food_insecure</f>
        <v>0.59299999999999997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0.86199999999999999</v>
      </c>
      <c r="I17" s="92">
        <f>frac_PW_health_facility</f>
        <v>0.86199999999999999</v>
      </c>
      <c r="J17" s="92">
        <f>frac_PW_health_facility</f>
        <v>0.86199999999999999</v>
      </c>
      <c r="K17" s="92">
        <f>frac_PW_health_facility</f>
        <v>0.86199999999999999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2.5000000000000001E-2</v>
      </c>
      <c r="I18" s="92">
        <f>frac_malaria_risk</f>
        <v>2.5000000000000001E-2</v>
      </c>
      <c r="J18" s="92">
        <f>frac_malaria_risk</f>
        <v>2.5000000000000001E-2</v>
      </c>
      <c r="K18" s="92">
        <f>frac_malaria_risk</f>
        <v>2.5000000000000001E-2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0.34399999999999997</v>
      </c>
      <c r="M23" s="92">
        <f>famplan_unmet_need</f>
        <v>0.34399999999999997</v>
      </c>
      <c r="N23" s="92">
        <f>famplan_unmet_need</f>
        <v>0.34399999999999997</v>
      </c>
      <c r="O23" s="92">
        <f>famplan_unmet_need</f>
        <v>0.34399999999999997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0.35263809058265699</v>
      </c>
      <c r="M24" s="92">
        <f>(1-food_insecure)*(0.49)+food_insecure*(0.7)</f>
        <v>0.61453000000000002</v>
      </c>
      <c r="N24" s="92">
        <f>(1-food_insecure)*(0.49)+food_insecure*(0.7)</f>
        <v>0.61453000000000002</v>
      </c>
      <c r="O24" s="92">
        <f>(1-food_insecure)*(0.49)+food_insecure*(0.7)</f>
        <v>0.61453000000000002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0.15113061024971014</v>
      </c>
      <c r="M25" s="92">
        <f>(1-food_insecure)*(0.21)+food_insecure*(0.3)</f>
        <v>0.26336999999999999</v>
      </c>
      <c r="N25" s="92">
        <f>(1-food_insecure)*(0.21)+food_insecure*(0.3)</f>
        <v>0.26336999999999999</v>
      </c>
      <c r="O25" s="92">
        <f>(1-food_insecure)*(0.21)+food_insecure*(0.3)</f>
        <v>0.26336999999999999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7.0065108066558857E-2</v>
      </c>
      <c r="M26" s="92">
        <f>(1-food_insecure)*(0.3)</f>
        <v>0.1221</v>
      </c>
      <c r="N26" s="92">
        <f>(1-food_insecure)*(0.3)</f>
        <v>0.1221</v>
      </c>
      <c r="O26" s="92">
        <f>(1-food_insecure)*(0.3)</f>
        <v>0.1221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0.42616619110107401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2.5000000000000001E-2</v>
      </c>
      <c r="D33" s="92">
        <f t="shared" si="3"/>
        <v>2.5000000000000001E-2</v>
      </c>
      <c r="E33" s="92">
        <f t="shared" si="3"/>
        <v>2.5000000000000001E-2</v>
      </c>
      <c r="F33" s="92">
        <f t="shared" si="3"/>
        <v>2.5000000000000001E-2</v>
      </c>
      <c r="G33" s="92">
        <f t="shared" si="3"/>
        <v>2.5000000000000001E-2</v>
      </c>
      <c r="H33" s="92">
        <f t="shared" si="3"/>
        <v>2.5000000000000001E-2</v>
      </c>
      <c r="I33" s="92">
        <f t="shared" si="3"/>
        <v>2.5000000000000001E-2</v>
      </c>
      <c r="J33" s="92">
        <f t="shared" si="3"/>
        <v>2.5000000000000001E-2</v>
      </c>
      <c r="K33" s="92">
        <f t="shared" si="3"/>
        <v>2.5000000000000001E-2</v>
      </c>
      <c r="L33" s="92">
        <f t="shared" si="3"/>
        <v>2.5000000000000001E-2</v>
      </c>
      <c r="M33" s="92">
        <f t="shared" si="3"/>
        <v>2.5000000000000001E-2</v>
      </c>
      <c r="N33" s="92">
        <f t="shared" si="3"/>
        <v>2.5000000000000001E-2</v>
      </c>
      <c r="O33" s="92">
        <f t="shared" si="3"/>
        <v>2.5000000000000001E-2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2020-03-24T06:49:17Z</dcterms:modified>
</cp:coreProperties>
</file>