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F727643-A29C-4D2C-A7CF-F6377C8782F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I15" i="2" s="1"/>
  <c r="G2" i="2"/>
  <c r="I22" i="2"/>
  <c r="I18" i="2"/>
  <c r="I32" i="2"/>
  <c r="I27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C6" i="51"/>
  <c r="I11" i="2"/>
  <c r="I10" i="2"/>
  <c r="I9" i="2"/>
  <c r="I8" i="2"/>
  <c r="I7" i="2"/>
  <c r="I6" i="2"/>
  <c r="I5" i="2"/>
  <c r="I4" i="2"/>
  <c r="I3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0567433-57BE-4A07-AC93-EE05F09B61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ADA883C-59AC-4376-9678-38C294D14EA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D8C8EAE-DBD0-4E9B-9740-E4094CE50380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1D7442F-5E43-47B1-AF5D-C0B5DA712B16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6EF2F10F-9E99-40B4-9597-288C1FC126D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F6A452F-D540-4497-AEC5-A30F1264F21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9F08A0B-5892-41D0-ACE0-C523A17467A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7D639B1-1271-41E4-A678-85F9F7E1CFA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88A53AA-EC59-4B7E-945A-37A0FC989F3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83C8980-784C-460F-B6A2-8F5B0949291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924AFEF-451B-405B-B9C9-E4969F54B9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5E27EA3-26B8-4755-AAF8-534D7DEFE5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F9526052-5FFB-438B-B588-1B081DC8BF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280336B-0C54-4213-AB14-BA9EB93257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F2770A7-21A7-4E8D-994E-9F83897CD9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CD58A31-05D2-4D1E-ADE6-A3E355C722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CD5524E-C74A-4EAA-9F0C-39F58E22D2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3C7BD1A-7FDD-4962-851C-B4B1F26A95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D122613-EADC-4078-B79C-E78C0D7221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0224F0A-98DE-4B25-B000-612011DE325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F004E2A-608F-49CF-9C0E-65AECA167EF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2D516538-D9FC-4753-9EDC-EC51D909BF4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429B454-CAFA-4D60-8214-D5F6DA098DF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C8833F7-D282-42DF-9638-9CAEABAEA5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52F909B-6AA8-424B-A5DA-B2DC33E0F6E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2496A1A-776A-4777-8740-E49D689DBD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38471D2-8E1B-4CB1-8826-3085091098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846A25F1-BED6-4E5C-B435-21AABAE6F2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3FF8D08-1D0F-4646-8943-C094C4F30C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7A76788-7261-4725-A190-E239F60F70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2C8673F-824E-47AC-A439-9B9695AC3B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06AA169-B0B1-4375-BF6B-8D78B18C55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9E50F0C-E91B-4118-B732-EAE99C571A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E168B50-1C0F-45F8-8564-9C215C4980B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6E526B3-9D55-4699-BEDC-0CFB865B428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4A43135-0D2E-489A-B189-46C88F96F6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9C64989-6222-4C5D-9025-94713F32F9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578F2C1-75E8-42BF-BC92-858E94F9B5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91F5839-15A0-4159-9190-BB8AA87D18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AABD35A-AEF0-45E0-B54C-9C995E6B18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4F991D9-8CDE-41D6-863F-998F889CD9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BDDD4AB-F5E4-43D2-8827-C2D369107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76A710E-2FBE-4A1A-92AB-72A14CC0CB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58A49DA7-7F1A-4AB0-9CE5-D27CDE89CF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0A0F56F-1269-4BD5-A4D8-241C542C47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60AD416-B312-4954-9776-8BADF28A6C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8CA1FC2-9ACF-4690-B2FF-5E78341C71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9629090-F0FD-48DE-8D94-2F78ECCA39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5B2DD41-E3F0-4CE0-A99A-9473780C7F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5BCD564-7696-4759-A5B8-F4681EB981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74B9668-A718-4B78-9863-B6F1E2C72E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D6DE9EC-9E12-4F3D-B630-510E14045B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014946CA-618D-4B4E-902D-C65D7EF259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7FC5A32-C1EC-4DA9-9CA4-12884A3995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2C2FC17-BEED-43EB-AD9F-B78BBE43D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93F91E8-C3CB-46DD-9EF3-E9C9A2EEBA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205DEF3-9C0B-4D6F-855F-301461339D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9F3FF25-7DF6-4009-B646-D742AEC4C6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3F2BED0-3D6B-46C9-95E6-3CC3D22A08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0C72C29-3050-4C04-A492-495387A0ED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65ED409-350D-41E0-8B83-835E179A5E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C94D56E-5485-48A7-81B8-36A48A88E0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C6A895E-7236-4306-9374-440D52AA10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18BAD16-DFDC-4D1F-9CAE-A805689724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6A0597DD-BD93-4342-86E9-15BC208C3C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EF7B8A4-B5F0-4EF0-B06F-46FAD32C7B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2189EC7-5C33-47EB-A9FF-66A814185E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4775AD2-C652-4294-A58F-81B8B61ED8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7429632-CC8C-4887-9CAC-339A52D428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50F2396-FC5C-4E7B-B71C-47DB882FD6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F690FA5-EDFB-4A74-9EE1-CF4A43316B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726D2F6-A639-40E2-B09E-866F906557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CFB8048-EE3E-4700-93E4-839BB123FC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D44E0B77-533B-4E2D-BF8F-C483A79E5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70C4933-E818-49D7-8299-2267FEF544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79D8FC7-3148-4BAD-919A-863EA2EB15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9D64AF9-3B10-4D4A-8E13-25493FF0ED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FAF8B88-29E7-40C8-831F-9E983E5F6C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FB35BF5-565D-4309-AF59-BBFDE38256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B16AB6E-C3D8-4FB2-8CF1-1A0340DBB1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3FFBE85-6288-4F80-B489-EB8A497737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C64757CB-9AEA-4804-B8FC-2651B0E8FB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7EA298A-57C8-4334-94A2-24AF08E69D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BE359AB-8008-4B36-A2F0-8495914D50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EE1638F-1F8E-445C-9CB4-4E81C72F48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3E2E52E-BF4E-4FD2-9891-7E1F2DC098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C74ABDB-5E72-4F9E-B7A0-1A4C2B9857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4565A9C-A78C-4BC1-8351-56A43CE295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1BDB95A-3335-434C-9337-35E6B61B01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780C1BD-187C-452A-939B-5469D01F9C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7A8903B-E54D-4B39-840B-6E977642D4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68689F5-8F2D-410A-989A-9A13D10B39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0BC8710-83C3-45D2-92D2-F014646CA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D949E65-E812-4AD3-AB25-E584F35088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4A00659-95BB-4779-87A9-403FD1725B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228CBD2-AF3D-48FB-9DFC-8F478E788D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75E0A19-1BF1-4B48-827F-15DFA87D15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1F5D4E2-A6DC-430F-B9D8-D2985F0395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6137610-68E5-42C3-8692-607635F32C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531E98B-1922-4D20-91B2-F86D597EC6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50C6CE6-1CD3-4927-B32E-281C20E63C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ED958F4-0928-4670-9CD1-246FBFCF13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2C522EC-C19A-487D-A912-E95AC2F986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BD9EE82-A23A-428C-B212-1C50D29F00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52AD7D8-9F32-4358-A2DD-0AF65FF7F7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219737E-42AF-4C0F-B829-2D62F11222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8E38663-67E7-41B2-A787-EFCE18DD5B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6089301-6CF3-4267-83FC-13BC0F3CC6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56B19F0-A694-4740-AF39-5BC77BAB32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DDE49CF1-09D7-4E4E-952E-B648FF331F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6372FA7-0FA3-4E0A-AC19-B29476C77D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172485E5-2FDD-4495-A703-506A622DCC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FD030AA-E0BA-43E3-98EB-BF011BDA35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BB66E13-EC0A-44DC-B5EC-DF4604C9F6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DD34560-33C7-4488-B90D-CD510B01AA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BD2B907-D654-4690-B5EA-DE7664BAB0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2343D6F-7301-47C3-B4F8-FCAF32BE74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32A308E-A7AF-411C-8DE0-3C0EB01E89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C0CA2C1-683A-41AA-91B0-F72DE696A6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61C65C71-C636-4075-A5D9-556C6DE1FB1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0780405-2F0E-4C68-B05C-0DE8520F13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15D53C4-E2A4-461E-BDDD-D43D4B5235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D96B193-8792-470D-B06F-78376405B0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5A1AC6F-03A9-40F0-BD0B-DB43D10986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FF781960-2962-46A4-9C97-52DCA89A5A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9AACED6-BF7E-4B77-947A-C4DF33DD77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4A5B638-E87D-472D-920F-5B55FD8316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08A7E40-9E86-45EF-9A4F-0EEE588A4A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3449B86-AF8D-4F1D-8B12-41EB615F9F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5B80F9D-2238-4BF8-9B63-E3F5F5E74A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B33D36B-B6D6-4741-A1CE-EF3D4EA7CF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E421BA4-F7BF-4653-AAC9-57019688F1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A4384CF-C186-41B5-AA47-B80A178FD2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29AF9A94-0977-4E07-AD50-CDA98F0069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4CB8D15-0371-4F3E-9B8A-58ECAC370D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5AE7066-8A0A-4F8E-9854-421D43B569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8966907-2828-4C9C-A18C-02DF24E470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DF0B44D-8D5C-4B10-A7C1-1554E7698B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EDF500B-BC02-419A-8D89-FC1E052EE8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AA1BBB7-2822-47A5-B405-947A9EB06C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4AF7286-F7E4-40AF-A7FC-7371DD96D4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7AF766D-9521-44CD-8F79-642D960C07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B468F12-161F-4D93-BD2D-5685E30C3C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ABE1BDE-21B9-4010-A186-81C3E7A8C5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1221A0C-7FBA-47F7-ADE1-B550215960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50F791D-76A2-4CC8-9FC1-C6C2A542BF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513B25A-24EC-40FC-9E7E-C44718137B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7FD4990-0B04-4E80-B96B-3CB19177D70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B89E1AAE-C4FB-44E8-86B8-67150BEA82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0CB521C-16DC-4138-9997-5EAE032D27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EDED734E-CAA2-4F85-876E-5E7BE53AAD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FD27A7B-72A6-4091-91AD-28EA65CE1D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155658D-0A2E-4AE7-98EB-5BCACFDF51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014F0E2-7854-4C49-8FFA-38AF37A13B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39CA691-AC87-4FB4-BAD8-DBF78527E3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D3F254B-1A33-4BAB-8BED-D94E0778A0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58B9460-01E7-4035-A668-3A27C7F167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3F6A2DC-B114-4E0C-B041-5C6B6807655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2F6EA7C-4EB3-4097-AFF1-28337ABBD5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240A7A8-4CD4-4599-ABF1-D0F4345657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190D24F-BAE8-4CC9-8D1E-2B5F46F873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BF15C7E-2CCB-4355-AFB2-DF279CA182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93ED79E-B870-4005-99E3-F0E6FC5B75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96D594B-1581-4364-8AEE-A7F5CA4F2A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BDA28181-9E1F-46FA-BD67-0EA2934069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5A961FE-8459-4ED4-9461-3D093C3B84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01B1185-60F4-4640-9382-B432E54320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7BF4B72-8D74-43FB-BDAB-BA2C4749CD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1D85A728-2D2C-4DAE-9F2D-7FEA3F8D9D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FAE7F68-90E3-4191-BB24-C76EBF2D10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0ED908A-48F5-46BF-8D6B-B9BE98BB8D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697A912-E2BC-49BB-B856-1FE71867DD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FDB66FD-C775-49B4-B23F-69760368F3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4E2FBF0-CCB3-4691-81DA-5D144FA9BE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E4C8AC37-824E-43A2-8436-5EAC696A7E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5C8ACC0-20CA-458B-A21F-31141643B1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3A0D0DB-9E6B-4888-A355-229DD5A774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4DC7D67-A719-424F-9968-165C35A778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7B60D39-6358-4981-BE95-34489CBBB9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440C7AE-A509-43E0-A2D2-7CC4352993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349D76E-7808-4F35-9BB0-878255D5EF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A8DA5215-D4DF-41B7-BB1B-38B8E44AD1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3FC4E53-810F-48CB-B219-71D891D548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995209B-3CCC-4F61-94BF-C9545CEBAC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696FBB02-D171-4B68-BBF3-048A58B2D1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A8F9395F-C71E-4F8F-993A-D2C74A38BE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F5B621F-0E91-4784-B97C-6C587807EC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1F68F76-7A73-4126-912B-327DFCC694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5B756D7-9F42-43A1-9466-A7F9824403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90AFA12-C04B-47F9-90EA-5CF867B28B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085F254D-F781-47C8-A0FC-28AC8414B5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8D42C72-6309-4845-9AA4-12F2266751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7443800-A2A5-4E7E-818B-3BAE5FE5BD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05FFA71-C8B2-41D6-BF95-F01AED254D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F760CC3-6E38-4C04-8CB1-08CB97B018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EFBF163-11FE-4C2E-B003-DFEB9E0028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A4AD3FAA-F151-4B22-951B-B2A23C09C1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CDC9C0B0-5D36-4055-AC09-1F408482C2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CFFB159-19D0-4B12-878B-632BF40EE0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B382A8B-9CE7-49A2-AEAE-658B627B5F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376746A-7CE2-4CCD-BD3E-614C47E3F0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C2834C5-8E26-48BF-89A8-C533C85537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F3971F8-9087-4700-9140-98C03ECCF6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B659C9E-F3F6-49C0-A592-239B3953A9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E384843-6D4F-419B-88DA-3AA922ECD54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6493F564-93C6-4DCC-B273-55F93977793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CE5D206E-7C5E-415E-937F-59AECBF2EA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972EDB07-C8F5-42B7-9FD9-8F69955639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12259F6-1835-4B7B-808A-F31581DD93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5C3A7D5-B750-4E1B-86A4-5DB88B4EA3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F6D2C98-861C-49D1-9027-208C8DC1ED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3E89337-8B83-41CB-A3E3-E3C59938971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5C57337-0632-40E4-8D7D-DC7F829B1A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081ACE3-F2F2-4B0F-9860-2369026F09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48A5712-938C-4576-AEE5-7DACD308A3CF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D89EC7B-DA34-4B8F-A547-3B40CBFEFC9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B255ACE3-0F87-4C92-BE58-B44862A11F1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4E686D6-2345-41AA-8535-62F7A19B474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F232679-2521-4EEC-BE12-69708F21A93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6AF28CC-D445-4531-9219-AAA1A548DB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06B1882-B899-4991-BCCA-7339C6E4A7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437448B-1B25-4F74-8AAC-8532BAF9E9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B764794-7A84-4761-9115-FFC1011669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DF884C6-96C8-4BE3-84EE-F351D0D927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2A04004-C9DE-4609-AA16-84DAB8F480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E9FEDE2-2000-4F10-9170-FE21CEF9C1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5562C8A-8DEE-47E2-BC4D-6DAF8864E5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AD0EA98-4825-4AF8-9AF7-5C3BF51788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BD9BBAE-3D68-4082-8869-5FED9C20D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D54DF98-A885-4F8F-AB80-6DE7BE33D6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B7C2502-BDD8-457B-AA5B-C99A6397DB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D106C09-583B-45AF-A71C-F1719FAD63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E45ED29-170B-40A2-A0C9-5F4B993713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C6D02CC-40BE-4846-8593-76AF72333A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1D189FD-FF4E-4D81-8108-97B580151C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A2A18D2-A429-4AFE-9325-E4A5EB30E9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ACFD90D-3408-49CD-82E9-DB609F9010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A011E26-DB86-4848-9908-82ABD1B32D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C4CA7E6-105E-46FF-84A0-64FEDCFC83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3CAA77F-B0F9-4FA8-9C45-656B6976CD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2C227B3-3972-4100-A69F-30ADA3EB22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F023614-C29E-4EBB-893F-2DA3C6EF50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7FD0550-EC05-4810-B2CE-EBC5AFF543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CC35D04-9D34-4B73-B333-D00FB6E43C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10BE111-E4AC-44D3-955C-1865A66171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05444D3-909F-45DB-94CC-361CBEDB30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8C79ECD-A34B-4570-888C-5E72E75C2D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4189FC0-452F-452C-9B0E-A5BEA3963B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D393236-FD69-41FE-90E7-36C97D4788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AE1A651-EEB2-4843-A0B4-5ED2BA429F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CFADB7E4-298C-4162-A132-04C8636F34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B66B290-84AB-415E-BF99-AE4C000FDD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90ABA05-EA97-49D4-ACFA-D60A29CD36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ECFFBD2-5B1B-46B4-8226-721E8098D4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1FBD03E-59A1-4F39-AA37-7380E711C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7639F23-7173-4819-9361-A65287F3D9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9BAFA5C-4EE1-46E2-AF6A-2459E250DA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D374C8D-1065-4717-B7B1-E40D1D9258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FA372DE-2345-4C8C-AE91-A3F961F61B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06F842E-7D8D-4607-96D2-C803F2D79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7833713-CF2D-48F6-9868-7EC3504C65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DC4FB8C-0137-43E8-B13A-F94F1717FF2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EF7F63A-75DA-4FA5-951A-8F4BD8CDF95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0487593-74A2-4F84-ADC1-DB6391C9B6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F2F9E0D-AB71-4A75-B24B-E2F973F037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A3DE5A0-66D5-4707-90E4-D9930AD2000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8EE555A-6462-4C3C-95C0-C1D2216F7B6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8B5C3BA-58BB-4CEF-9B78-49BFAEB690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A364EF2D-5DB7-4D1E-B001-248065155C4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0E97E9C-DFA1-4A90-856A-A795DB217D3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534276C-710E-4505-9ACD-A3E270E3627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4BFAC36-52EB-43D7-90E7-BF157E1B2BB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4FB85D3-FC5D-433E-B015-43C787F323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9618BE5-115F-485E-880A-87DD9F62A07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8844354-6DE6-46E2-B698-850602B7CDC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9A041FB4-C98D-4456-AC4A-CCC8F2EFE88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2BDA951-4410-4263-B083-63D3108DD18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E057C44-01B3-45BE-A06F-51499BBC77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DCDDF3E-31FE-4734-9BF6-908D139699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BF2EF27-EBF4-4887-B6C0-4D47EA111D2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109EFBD-FF96-487D-851A-1AD0E98255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50A3F35-947A-4C76-B404-D6D310F2215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BFF5945-317E-400A-A802-3778E78095E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49C9522-9235-4E57-9756-E981F03761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F8A5AC0-4BE3-4230-90BD-6989DD3F03F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D30A2B8-2173-4718-8488-FA50E04E91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AB7108E-4CA8-4BD8-830A-6ED349F69E2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35FF919-1639-4C72-83E2-C1DFDA328B7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24BD69B-F3C2-48DA-A9C4-6C0986D7FB1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1E37FCE-01E9-4604-B10D-1223FD0728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372B611-2572-4BA3-89E0-7999511E41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1EE9F46-2AB1-4209-96BC-1A31BB7297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1E5DDBF-D0CE-4F2C-BA7C-1E80D0D4E9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00D08E4-A69A-4C86-B2C1-96E8EAFFDD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A345B56-861E-450B-801D-6FF01FA6972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74E1BB1-3923-4CC8-853E-E40B3A7F67F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CE19677-1E00-4F15-BFEF-60D95F65D7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E991BA5A-D1DD-479F-A0E3-40B1A0C4084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C3C4DC6-66D2-4B67-8D1E-1C184BA122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9F5241E-FF92-4BFD-A27E-CC902FC25C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1267663-0A72-4CAA-BAF3-65FDE3B710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8CA0FC59-6900-4614-AFA4-B14B85A3560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5F91C4F-CF4C-43F8-AC18-DD9408D36D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FBC687B-EC7E-442C-9715-EF2F4A338E3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E01FDBEA-A41A-448E-A7E8-C2B730C752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8C860F9-30ED-4F83-A04F-1A2EE8C108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1E1D910-F3EC-4D7A-81F4-34A163A4FBF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A901B6E-7557-4AC1-99C7-BCB3EE9CA8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832915F-FA86-4CD8-B0F6-94BC3FDFC8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30318DEC-ED41-4750-BC83-00561C519FA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3BBD5C8-92D3-4C1F-B421-1807FD5CB6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4FD18D3-6D55-45C2-8FC8-3553F0AF30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24C4055-CD93-487A-8745-47073252C0A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4F60CFBA-47B2-472B-8B0A-A98912FAEBC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6C6D264-D008-4C6A-AB1A-FC7DDFF11BD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2190B06-A41B-4196-98B5-F5616AE36D3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CCC47BC-71E2-45EA-B2C5-B870236D37F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72BF1F7-782E-4DB1-ABDA-CC0E77EA14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4EB2E575-6E3E-4984-A090-C9B4ED8A1C5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F8C4ED6-5E06-4C7E-BDA2-688DD11B7A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DD713EE-9D23-479C-AE59-919D02F033D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E187BEF-74F0-46A8-A23B-5DD9278C669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3889D067-631D-4724-880D-F78C0AE071A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<sst xmlns="http://schemas.openxmlformats.org/spreadsheetml/2006/main" count="1102" uniqueCount="271">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</sst>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295030</v>
      </c>
    </row>
    <row r="8" spans="1:3" ht="15" customHeight="1" x14ac:dyDescent="0.25">
      <c r="B8" s="7" t="s">
        <v>106</v>
      </c>
      <c r="C8" s="70">
        <v>0.69299999999999995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0.64900000000000002</v>
      </c>
    </row>
    <row r="12" spans="1:3" ht="15" customHeight="1" x14ac:dyDescent="0.25">
      <c r="B12" s="7" t="s">
        <v>109</v>
      </c>
      <c r="C12" s="70">
        <v>0.34299999999999997</v>
      </c>
    </row>
    <row r="13" spans="1:3" ht="15" customHeight="1" x14ac:dyDescent="0.25">
      <c r="B13" s="7" t="s">
        <v>110</v>
      </c>
      <c r="C13" s="70">
        <v>0.624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9.4700000000000006E-2</v>
      </c>
    </row>
    <row r="24" spans="1:3" ht="15" customHeight="1" x14ac:dyDescent="0.25">
      <c r="B24" s="20" t="s">
        <v>102</v>
      </c>
      <c r="C24" s="71">
        <v>0.47560000000000002</v>
      </c>
    </row>
    <row r="25" spans="1:3" ht="15" customHeight="1" x14ac:dyDescent="0.25">
      <c r="B25" s="20" t="s">
        <v>103</v>
      </c>
      <c r="C25" s="71">
        <v>0.35119999999999996</v>
      </c>
    </row>
    <row r="26" spans="1:3" ht="15" customHeight="1" x14ac:dyDescent="0.25">
      <c r="B26" s="20" t="s">
        <v>104</v>
      </c>
      <c r="C26" s="71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37.299999999999997</v>
      </c>
    </row>
    <row r="38" spans="1:5" ht="15" customHeight="1" x14ac:dyDescent="0.25">
      <c r="B38" s="16" t="s">
        <v>91</v>
      </c>
      <c r="C38" s="75">
        <v>55.6</v>
      </c>
      <c r="D38" s="17"/>
      <c r="E38" s="18"/>
    </row>
    <row r="39" spans="1:5" ht="15" customHeight="1" x14ac:dyDescent="0.25">
      <c r="B39" s="16" t="s">
        <v>90</v>
      </c>
      <c r="C39" s="75">
        <v>84.2</v>
      </c>
      <c r="D39" s="17"/>
      <c r="E39" s="17"/>
    </row>
    <row r="40" spans="1:5" ht="15" customHeight="1" x14ac:dyDescent="0.25">
      <c r="B40" s="16" t="s">
        <v>171</v>
      </c>
      <c r="C40" s="75">
        <v>5.49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1.7899999999999999E-2</v>
      </c>
      <c r="D45" s="17"/>
    </row>
    <row r="46" spans="1:5" ht="15.75" customHeight="1" x14ac:dyDescent="0.25">
      <c r="B46" s="16" t="s">
        <v>11</v>
      </c>
      <c r="C46" s="71">
        <v>9.4299999999999995E-2</v>
      </c>
      <c r="D46" s="17"/>
    </row>
    <row r="47" spans="1:5" ht="15.75" customHeight="1" x14ac:dyDescent="0.25">
      <c r="B47" s="16" t="s">
        <v>12</v>
      </c>
      <c r="C47" s="71">
        <v>0.37280000000000002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2.818231479095</v>
      </c>
      <c r="D51" s="17"/>
    </row>
    <row r="52" spans="1:4" ht="15" customHeight="1" x14ac:dyDescent="0.25">
      <c r="B52" s="16" t="s">
        <v>125</v>
      </c>
      <c r="C52" s="76">
        <v>2.67245499754</v>
      </c>
    </row>
    <row r="53" spans="1:4" ht="15.75" customHeight="1" x14ac:dyDescent="0.25">
      <c r="B53" s="16" t="s">
        <v>126</v>
      </c>
      <c r="C53" s="76">
        <v>2.67245499754</v>
      </c>
    </row>
    <row r="54" spans="1:4" ht="15.75" customHeight="1" x14ac:dyDescent="0.25">
      <c r="B54" s="16" t="s">
        <v>127</v>
      </c>
      <c r="C54" s="76">
        <v>1.8461936846999998</v>
      </c>
    </row>
    <row r="55" spans="1:4" ht="15.75" customHeight="1" x14ac:dyDescent="0.25">
      <c r="B55" s="16" t="s">
        <v>128</v>
      </c>
      <c r="C55" s="76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0.44372425104161517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35.689233383193283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47.382446889693739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64.159596471670312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0.23379599852745622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1.1595815460145393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1.1595815460145393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1.1595815460145393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1.1595815460145393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15.041696220188818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15.041696220188818</v>
      </c>
      <c r="E15" s="86" t="s">
        <v>202</v>
      </c>
    </row>
    <row r="16" spans="1:5" ht="15.75" customHeight="1" x14ac:dyDescent="0.25">
      <c r="A16" s="52" t="s">
        <v>57</v>
      </c>
      <c r="B16" s="85">
        <v>0.45500000000000002</v>
      </c>
      <c r="C16" s="85">
        <v>0.95</v>
      </c>
      <c r="D16" s="86">
        <v>0.24428921005840337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0.127</v>
      </c>
      <c r="C18" s="85">
        <v>0.95</v>
      </c>
      <c r="D18" s="87">
        <v>1.5845246658004855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1.5845246658004855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1.5845246658004855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2.2607379783053063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25.63150323579427</v>
      </c>
      <c r="E22" s="86" t="s">
        <v>202</v>
      </c>
    </row>
    <row r="23" spans="1:5" ht="15.75" customHeight="1" x14ac:dyDescent="0.25">
      <c r="A23" s="52" t="s">
        <v>34</v>
      </c>
      <c r="B23" s="85">
        <v>0.90099999999999991</v>
      </c>
      <c r="C23" s="85">
        <v>0.95</v>
      </c>
      <c r="D23" s="86">
        <v>4.9266956385450174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21.753258409153641</v>
      </c>
      <c r="E24" s="86" t="s">
        <v>202</v>
      </c>
    </row>
    <row r="25" spans="1:5" ht="15.75" customHeight="1" x14ac:dyDescent="0.25">
      <c r="A25" s="52" t="s">
        <v>87</v>
      </c>
      <c r="B25" s="85">
        <v>0.39700000000000002</v>
      </c>
      <c r="C25" s="85">
        <v>0.95</v>
      </c>
      <c r="D25" s="86">
        <v>21.734797651615953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4.8846065798854577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3.9126465777734238</v>
      </c>
      <c r="E27" s="86" t="s">
        <v>202</v>
      </c>
    </row>
    <row r="28" spans="1:5" ht="15.75" customHeight="1" x14ac:dyDescent="0.25">
      <c r="A28" s="52" t="s">
        <v>84</v>
      </c>
      <c r="B28" s="85">
        <v>0.35100000000000003</v>
      </c>
      <c r="C28" s="85">
        <v>0.95</v>
      </c>
      <c r="D28" s="86">
        <v>1.344332409372998</v>
      </c>
      <c r="E28" s="86" t="s">
        <v>202</v>
      </c>
    </row>
    <row r="29" spans="1:5" ht="15.75" customHeight="1" x14ac:dyDescent="0.25">
      <c r="A29" s="52" t="s">
        <v>58</v>
      </c>
      <c r="B29" s="85">
        <v>0.127</v>
      </c>
      <c r="C29" s="85">
        <v>0.95</v>
      </c>
      <c r="D29" s="86">
        <v>62.659928701621624</v>
      </c>
      <c r="E29" s="86" t="s">
        <v>202</v>
      </c>
    </row>
    <row r="30" spans="1:5" ht="15.75" customHeight="1" x14ac:dyDescent="0.25">
      <c r="A30" s="52" t="s">
        <v>67</v>
      </c>
      <c r="B30" s="85">
        <v>2.7000000000000003E-2</v>
      </c>
      <c r="C30" s="85">
        <v>0.95</v>
      </c>
      <c r="D30" s="86">
        <v>0.91267686391518921</v>
      </c>
      <c r="E30" s="86" t="s">
        <v>202</v>
      </c>
    </row>
    <row r="31" spans="1:5" ht="15.75" customHeight="1" x14ac:dyDescent="0.25">
      <c r="A31" s="52" t="s">
        <v>28</v>
      </c>
      <c r="B31" s="85">
        <v>0.87</v>
      </c>
      <c r="C31" s="85">
        <v>0.95</v>
      </c>
      <c r="D31" s="86">
        <v>0.46063596943431284</v>
      </c>
      <c r="E31" s="86" t="s">
        <v>202</v>
      </c>
    </row>
    <row r="32" spans="1:5" ht="15.75" customHeight="1" x14ac:dyDescent="0.25">
      <c r="A32" s="52" t="s">
        <v>83</v>
      </c>
      <c r="B32" s="85">
        <v>0.106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0.626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0.20800000000000002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0.79299999999999993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5.7999999999999996E-2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0.27800000000000002</v>
      </c>
      <c r="C37" s="85">
        <v>0.95</v>
      </c>
      <c r="D37" s="86">
        <v>4.0683420963409054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0.48606108788518154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66983.852604</v>
      </c>
      <c r="C2" s="78">
        <v>96271</v>
      </c>
      <c r="D2" s="78">
        <v>166764</v>
      </c>
      <c r="E2" s="78">
        <v>121960</v>
      </c>
      <c r="F2" s="78">
        <v>75465</v>
      </c>
      <c r="G2" s="22">
        <f t="shared" ref="G2:G40" si="0">C2+D2+E2+F2</f>
        <v>460460</v>
      </c>
      <c r="H2" s="22">
        <f t="shared" ref="H2:H40" si="1">(B2 + stillbirth*B2/(1000-stillbirth))/(1-abortion)</f>
        <v>79926.226541665324</v>
      </c>
      <c r="I2" s="22">
        <f>G2-H2</f>
        <v>380533.77345833468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67499.536333333323</v>
      </c>
      <c r="C3" s="78">
        <v>98000</v>
      </c>
      <c r="D3" s="78">
        <v>170000</v>
      </c>
      <c r="E3" s="78">
        <v>127000</v>
      </c>
      <c r="F3" s="78">
        <v>79000</v>
      </c>
      <c r="G3" s="22">
        <f t="shared" si="0"/>
        <v>474000</v>
      </c>
      <c r="H3" s="22">
        <f t="shared" si="1"/>
        <v>80541.548786837069</v>
      </c>
      <c r="I3" s="22">
        <f t="shared" ref="I3:I15" si="3">G3-H3</f>
        <v>393458.45121316292</v>
      </c>
    </row>
    <row r="4" spans="1:9" ht="15.75" customHeight="1" x14ac:dyDescent="0.25">
      <c r="A4" s="7">
        <f t="shared" si="2"/>
        <v>2019</v>
      </c>
      <c r="B4" s="77">
        <v>68005.713333333333</v>
      </c>
      <c r="C4" s="78">
        <v>100000</v>
      </c>
      <c r="D4" s="78">
        <v>172000</v>
      </c>
      <c r="E4" s="78">
        <v>131000</v>
      </c>
      <c r="F4" s="78">
        <v>82000</v>
      </c>
      <c r="G4" s="22">
        <f t="shared" si="0"/>
        <v>485000</v>
      </c>
      <c r="H4" s="22">
        <f t="shared" si="1"/>
        <v>81145.527447356304</v>
      </c>
      <c r="I4" s="22">
        <f t="shared" si="3"/>
        <v>403854.47255264368</v>
      </c>
    </row>
    <row r="5" spans="1:9" ht="15.75" customHeight="1" x14ac:dyDescent="0.25">
      <c r="A5" s="7">
        <f t="shared" si="2"/>
        <v>2020</v>
      </c>
      <c r="B5" s="77">
        <v>68456.210999999996</v>
      </c>
      <c r="C5" s="78">
        <v>103000</v>
      </c>
      <c r="D5" s="78">
        <v>175000</v>
      </c>
      <c r="E5" s="78">
        <v>135000</v>
      </c>
      <c r="F5" s="78">
        <v>86000</v>
      </c>
      <c r="G5" s="22">
        <f t="shared" si="0"/>
        <v>499000</v>
      </c>
      <c r="H5" s="22">
        <f t="shared" si="1"/>
        <v>81683.06861829129</v>
      </c>
      <c r="I5" s="22">
        <f t="shared" si="3"/>
        <v>417316.93138170871</v>
      </c>
    </row>
    <row r="6" spans="1:9" ht="15.75" customHeight="1" x14ac:dyDescent="0.25">
      <c r="A6" s="7">
        <f t="shared" si="2"/>
        <v>2021</v>
      </c>
      <c r="B6" s="77">
        <v>68955.75039999999</v>
      </c>
      <c r="C6" s="78">
        <v>105000</v>
      </c>
      <c r="D6" s="78">
        <v>178000</v>
      </c>
      <c r="E6" s="78">
        <v>139000</v>
      </c>
      <c r="F6" s="78">
        <v>90000</v>
      </c>
      <c r="G6" s="22">
        <f t="shared" si="0"/>
        <v>512000</v>
      </c>
      <c r="H6" s="22">
        <f t="shared" si="1"/>
        <v>82279.127186121463</v>
      </c>
      <c r="I6" s="22">
        <f t="shared" si="3"/>
        <v>429720.87281387852</v>
      </c>
    </row>
    <row r="7" spans="1:9" ht="15.75" customHeight="1" x14ac:dyDescent="0.25">
      <c r="A7" s="7">
        <f t="shared" si="2"/>
        <v>2022</v>
      </c>
      <c r="B7" s="77">
        <v>69437.545599999983</v>
      </c>
      <c r="C7" s="78">
        <v>108000</v>
      </c>
      <c r="D7" s="78">
        <v>180000</v>
      </c>
      <c r="E7" s="78">
        <v>143000</v>
      </c>
      <c r="F7" s="78">
        <v>93000</v>
      </c>
      <c r="G7" s="22">
        <f t="shared" si="0"/>
        <v>524000</v>
      </c>
      <c r="H7" s="22">
        <f t="shared" si="1"/>
        <v>82854.013084810213</v>
      </c>
      <c r="I7" s="22">
        <f t="shared" si="3"/>
        <v>441145.98691518977</v>
      </c>
    </row>
    <row r="8" spans="1:9" ht="15.75" customHeight="1" x14ac:dyDescent="0.25">
      <c r="A8" s="7">
        <f t="shared" si="2"/>
        <v>2023</v>
      </c>
      <c r="B8" s="77">
        <v>69867.38559999998</v>
      </c>
      <c r="C8" s="78">
        <v>112000</v>
      </c>
      <c r="D8" s="78">
        <v>183000</v>
      </c>
      <c r="E8" s="78">
        <v>147000</v>
      </c>
      <c r="F8" s="78">
        <v>98000</v>
      </c>
      <c r="G8" s="22">
        <f t="shared" si="0"/>
        <v>540000</v>
      </c>
      <c r="H8" s="22">
        <f t="shared" si="1"/>
        <v>83366.905190610312</v>
      </c>
      <c r="I8" s="22">
        <f t="shared" si="3"/>
        <v>456633.09480938967</v>
      </c>
    </row>
    <row r="9" spans="1:9" ht="15.75" customHeight="1" x14ac:dyDescent="0.25">
      <c r="A9" s="7">
        <f t="shared" si="2"/>
        <v>2024</v>
      </c>
      <c r="B9" s="77">
        <v>70277.316599999962</v>
      </c>
      <c r="C9" s="78">
        <v>115000</v>
      </c>
      <c r="D9" s="78">
        <v>186000</v>
      </c>
      <c r="E9" s="78">
        <v>150000</v>
      </c>
      <c r="F9" s="78">
        <v>102000</v>
      </c>
      <c r="G9" s="22">
        <f t="shared" si="0"/>
        <v>553000</v>
      </c>
      <c r="H9" s="22">
        <f t="shared" si="1"/>
        <v>83856.041552565308</v>
      </c>
      <c r="I9" s="22">
        <f t="shared" si="3"/>
        <v>469143.95844743471</v>
      </c>
    </row>
    <row r="10" spans="1:9" ht="15.75" customHeight="1" x14ac:dyDescent="0.25">
      <c r="A10" s="7">
        <f t="shared" si="2"/>
        <v>2025</v>
      </c>
      <c r="B10" s="77">
        <v>70634.210000000006</v>
      </c>
      <c r="C10" s="78">
        <v>118000</v>
      </c>
      <c r="D10" s="78">
        <v>190000</v>
      </c>
      <c r="E10" s="78">
        <v>154000</v>
      </c>
      <c r="F10" s="78">
        <v>106000</v>
      </c>
      <c r="G10" s="22">
        <f t="shared" si="0"/>
        <v>568000</v>
      </c>
      <c r="H10" s="22">
        <f t="shared" si="1"/>
        <v>84281.892584279864</v>
      </c>
      <c r="I10" s="22">
        <f t="shared" si="3"/>
        <v>483718.10741572012</v>
      </c>
    </row>
    <row r="11" spans="1:9" ht="15.75" customHeight="1" x14ac:dyDescent="0.25">
      <c r="A11" s="7">
        <f t="shared" si="2"/>
        <v>2026</v>
      </c>
      <c r="B11" s="77">
        <v>71196.032400000011</v>
      </c>
      <c r="C11" s="78">
        <v>121000</v>
      </c>
      <c r="D11" s="78">
        <v>194000</v>
      </c>
      <c r="E11" s="78">
        <v>156000</v>
      </c>
      <c r="F11" s="78">
        <v>110000</v>
      </c>
      <c r="G11" s="22">
        <f t="shared" si="0"/>
        <v>581000</v>
      </c>
      <c r="H11" s="22">
        <f t="shared" si="1"/>
        <v>84952.268244575956</v>
      </c>
      <c r="I11" s="22">
        <f t="shared" si="3"/>
        <v>496047.73175542406</v>
      </c>
    </row>
    <row r="12" spans="1:9" ht="15.75" customHeight="1" x14ac:dyDescent="0.25">
      <c r="A12" s="7">
        <f t="shared" si="2"/>
        <v>2027</v>
      </c>
      <c r="B12" s="77">
        <v>71746.499799999991</v>
      </c>
      <c r="C12" s="78">
        <v>124000</v>
      </c>
      <c r="D12" s="78">
        <v>199000</v>
      </c>
      <c r="E12" s="78">
        <v>159000</v>
      </c>
      <c r="F12" s="78">
        <v>115000</v>
      </c>
      <c r="G12" s="22">
        <f t="shared" si="0"/>
        <v>597000</v>
      </c>
      <c r="H12" s="22">
        <f t="shared" si="1"/>
        <v>85609.094933484143</v>
      </c>
      <c r="I12" s="22">
        <f t="shared" si="3"/>
        <v>511390.90506651584</v>
      </c>
    </row>
    <row r="13" spans="1:9" ht="15.75" customHeight="1" x14ac:dyDescent="0.25">
      <c r="A13" s="7">
        <f t="shared" si="2"/>
        <v>2028</v>
      </c>
      <c r="B13" s="77">
        <v>72254.107199999999</v>
      </c>
      <c r="C13" s="78">
        <v>128000</v>
      </c>
      <c r="D13" s="78">
        <v>204000</v>
      </c>
      <c r="E13" s="78">
        <v>162000</v>
      </c>
      <c r="F13" s="78">
        <v>119000</v>
      </c>
      <c r="G13" s="22">
        <f t="shared" si="0"/>
        <v>613000</v>
      </c>
      <c r="H13" s="22">
        <f t="shared" si="1"/>
        <v>86214.780370636858</v>
      </c>
      <c r="I13" s="22">
        <f t="shared" si="3"/>
        <v>526785.21962936316</v>
      </c>
    </row>
    <row r="14" spans="1:9" ht="15.75" customHeight="1" x14ac:dyDescent="0.25">
      <c r="A14" s="7">
        <f t="shared" si="2"/>
        <v>2029</v>
      </c>
      <c r="B14" s="77">
        <v>72748.645199999999</v>
      </c>
      <c r="C14" s="78">
        <v>131000</v>
      </c>
      <c r="D14" s="78">
        <v>210000</v>
      </c>
      <c r="E14" s="78">
        <v>164000</v>
      </c>
      <c r="F14" s="78">
        <v>124000</v>
      </c>
      <c r="G14" s="22">
        <f t="shared" si="0"/>
        <v>629000</v>
      </c>
      <c r="H14" s="22">
        <f t="shared" si="1"/>
        <v>86804.871186331467</v>
      </c>
      <c r="I14" s="22">
        <f t="shared" si="3"/>
        <v>542195.1288136685</v>
      </c>
    </row>
    <row r="15" spans="1:9" ht="15.75" customHeight="1" x14ac:dyDescent="0.25">
      <c r="A15" s="7">
        <f t="shared" si="2"/>
        <v>2030</v>
      </c>
      <c r="B15" s="77">
        <v>73199.466</v>
      </c>
      <c r="C15" s="78">
        <v>133000</v>
      </c>
      <c r="D15" s="78">
        <v>215000</v>
      </c>
      <c r="E15" s="78">
        <v>168000</v>
      </c>
      <c r="F15" s="78">
        <v>128000</v>
      </c>
      <c r="G15" s="22">
        <f t="shared" si="0"/>
        <v>644000</v>
      </c>
      <c r="H15" s="22">
        <f t="shared" si="1"/>
        <v>87342.797925235456</v>
      </c>
      <c r="I15" s="22">
        <f t="shared" si="3"/>
        <v>556657.20207476453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131.2537959194388</v>
      </c>
      <c r="I17" s="22">
        <f t="shared" si="4"/>
        <v>-131.2537959194388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7.8132691749999997E-2</v>
      </c>
    </row>
    <row r="4" spans="1:8" ht="15.75" customHeight="1" x14ac:dyDescent="0.25">
      <c r="B4" s="24" t="s">
        <v>7</v>
      </c>
      <c r="C4" s="79">
        <v>0.20086666037110271</v>
      </c>
    </row>
    <row r="5" spans="1:8" ht="15.75" customHeight="1" x14ac:dyDescent="0.25">
      <c r="B5" s="24" t="s">
        <v>8</v>
      </c>
      <c r="C5" s="79">
        <v>9.1922227851977331E-2</v>
      </c>
    </row>
    <row r="6" spans="1:8" ht="15.75" customHeight="1" x14ac:dyDescent="0.25">
      <c r="B6" s="24" t="s">
        <v>10</v>
      </c>
      <c r="C6" s="79">
        <v>0.1453247019271558</v>
      </c>
    </row>
    <row r="7" spans="1:8" ht="15.75" customHeight="1" x14ac:dyDescent="0.25">
      <c r="B7" s="24" t="s">
        <v>13</v>
      </c>
      <c r="C7" s="79">
        <v>0.16962723264676124</v>
      </c>
    </row>
    <row r="8" spans="1:8" ht="15.75" customHeight="1" x14ac:dyDescent="0.25">
      <c r="B8" s="24" t="s">
        <v>14</v>
      </c>
      <c r="C8" s="79">
        <v>9.6159546926502214E-3</v>
      </c>
    </row>
    <row r="9" spans="1:8" ht="15.75" customHeight="1" x14ac:dyDescent="0.25">
      <c r="B9" s="24" t="s">
        <v>27</v>
      </c>
      <c r="C9" s="79">
        <v>7.738282904550163E-2</v>
      </c>
    </row>
    <row r="10" spans="1:8" ht="15.75" customHeight="1" x14ac:dyDescent="0.25">
      <c r="B10" s="24" t="s">
        <v>15</v>
      </c>
      <c r="C10" s="79">
        <v>0.22712770171485108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0.25578119133875898</v>
      </c>
      <c r="D14" s="79">
        <v>0.25578119133875898</v>
      </c>
      <c r="E14" s="79">
        <v>0.2198768754854</v>
      </c>
      <c r="F14" s="79">
        <v>0.2198768754854</v>
      </c>
    </row>
    <row r="15" spans="1:8" ht="15.75" customHeight="1" x14ac:dyDescent="0.25">
      <c r="B15" s="24" t="s">
        <v>16</v>
      </c>
      <c r="C15" s="79">
        <v>0.13061193334007501</v>
      </c>
      <c r="D15" s="79">
        <v>0.13061193334007501</v>
      </c>
      <c r="E15" s="79">
        <v>0.103872277589346</v>
      </c>
      <c r="F15" s="79">
        <v>0.103872277589346</v>
      </c>
    </row>
    <row r="16" spans="1:8" ht="15.75" customHeight="1" x14ac:dyDescent="0.25">
      <c r="B16" s="24" t="s">
        <v>17</v>
      </c>
      <c r="C16" s="79">
        <v>4.9331355748983702E-2</v>
      </c>
      <c r="D16" s="79">
        <v>4.9331355748983702E-2</v>
      </c>
      <c r="E16" s="79">
        <v>4.5623497359682803E-2</v>
      </c>
      <c r="F16" s="79">
        <v>4.5623497359682803E-2</v>
      </c>
    </row>
    <row r="17" spans="1:8" ht="15.75" customHeight="1" x14ac:dyDescent="0.25">
      <c r="B17" s="24" t="s">
        <v>18</v>
      </c>
      <c r="C17" s="79">
        <v>7.6011025981576497E-2</v>
      </c>
      <c r="D17" s="79">
        <v>7.6011025981576497E-2</v>
      </c>
      <c r="E17" s="79">
        <v>0.15290323742260101</v>
      </c>
      <c r="F17" s="79">
        <v>0.15290323742260101</v>
      </c>
    </row>
    <row r="18" spans="1:8" ht="15.75" customHeight="1" x14ac:dyDescent="0.25">
      <c r="B18" s="24" t="s">
        <v>19</v>
      </c>
      <c r="C18" s="79">
        <v>2.0865763333877001E-2</v>
      </c>
      <c r="D18" s="79">
        <v>2.0865763333877001E-2</v>
      </c>
      <c r="E18" s="79">
        <v>3.17253725810634E-2</v>
      </c>
      <c r="F18" s="79">
        <v>3.17253725810634E-2</v>
      </c>
    </row>
    <row r="19" spans="1:8" ht="15.75" customHeight="1" x14ac:dyDescent="0.25">
      <c r="B19" s="24" t="s">
        <v>20</v>
      </c>
      <c r="C19" s="79">
        <v>4.8760736720828098E-2</v>
      </c>
      <c r="D19" s="79">
        <v>4.8760736720828098E-2</v>
      </c>
      <c r="E19" s="79">
        <v>4.2523537216306299E-2</v>
      </c>
      <c r="F19" s="79">
        <v>4.2523537216306299E-2</v>
      </c>
    </row>
    <row r="20" spans="1:8" ht="15.75" customHeight="1" x14ac:dyDescent="0.25">
      <c r="B20" s="24" t="s">
        <v>21</v>
      </c>
      <c r="C20" s="79">
        <v>4.3509082177179102E-2</v>
      </c>
      <c r="D20" s="79">
        <v>4.3509082177179102E-2</v>
      </c>
      <c r="E20" s="79">
        <v>1.6975086024404298E-2</v>
      </c>
      <c r="F20" s="79">
        <v>1.6975086024404298E-2</v>
      </c>
    </row>
    <row r="21" spans="1:8" ht="15.75" customHeight="1" x14ac:dyDescent="0.25">
      <c r="B21" s="24" t="s">
        <v>22</v>
      </c>
      <c r="C21" s="79">
        <v>3.00628615350923E-2</v>
      </c>
      <c r="D21" s="79">
        <v>3.00628615350923E-2</v>
      </c>
      <c r="E21" s="79">
        <v>7.7189737072209996E-2</v>
      </c>
      <c r="F21" s="79">
        <v>7.7189737072209996E-2</v>
      </c>
    </row>
    <row r="22" spans="1:8" ht="15.75" customHeight="1" x14ac:dyDescent="0.25">
      <c r="B22" s="24" t="s">
        <v>23</v>
      </c>
      <c r="C22" s="79">
        <v>0.34506604982362921</v>
      </c>
      <c r="D22" s="79">
        <v>0.34506604982362921</v>
      </c>
      <c r="E22" s="79">
        <v>0.30931037924898608</v>
      </c>
      <c r="F22" s="79">
        <v>0.30931037924898608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0.15609999999999999</v>
      </c>
    </row>
    <row r="29" spans="1:8" ht="15.75" customHeight="1" x14ac:dyDescent="0.25">
      <c r="B29" s="24" t="s">
        <v>41</v>
      </c>
      <c r="C29" s="79">
        <v>0.16829999999999998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0.1103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0.25950000000447032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0.58906351033529469</v>
      </c>
      <c r="D2" s="80">
        <v>0.58906351033529469</v>
      </c>
      <c r="E2" s="80">
        <v>0.57328454693324871</v>
      </c>
      <c r="F2" s="80">
        <v>0.36309342124069288</v>
      </c>
      <c r="G2" s="80">
        <v>0.34609557043285122</v>
      </c>
    </row>
    <row r="3" spans="1:15" ht="15.75" customHeight="1" x14ac:dyDescent="0.25">
      <c r="A3" s="5"/>
      <c r="B3" s="11" t="s">
        <v>118</v>
      </c>
      <c r="C3" s="80">
        <v>0.26002803512254097</v>
      </c>
      <c r="D3" s="80">
        <v>0.26002803512254097</v>
      </c>
      <c r="E3" s="80">
        <v>0.27580699852458701</v>
      </c>
      <c r="F3" s="80">
        <v>0.33908724462973799</v>
      </c>
      <c r="G3" s="80">
        <v>0.34109418935723201</v>
      </c>
    </row>
    <row r="4" spans="1:15" ht="15.75" customHeight="1" x14ac:dyDescent="0.25">
      <c r="A4" s="5"/>
      <c r="B4" s="11" t="s">
        <v>116</v>
      </c>
      <c r="C4" s="81">
        <v>0.10693513003981178</v>
      </c>
      <c r="D4" s="81">
        <v>0.10693513003981178</v>
      </c>
      <c r="E4" s="81">
        <v>0.10693513003981178</v>
      </c>
      <c r="F4" s="81">
        <v>0.21486965381831338</v>
      </c>
      <c r="G4" s="81">
        <v>0.21586904755700326</v>
      </c>
    </row>
    <row r="5" spans="1:15" ht="15.75" customHeight="1" x14ac:dyDescent="0.25">
      <c r="A5" s="5"/>
      <c r="B5" s="11" t="s">
        <v>119</v>
      </c>
      <c r="C5" s="81">
        <v>4.3973324502352515E-2</v>
      </c>
      <c r="D5" s="81">
        <v>4.3973324502352515E-2</v>
      </c>
      <c r="E5" s="81">
        <v>4.3973324502352515E-2</v>
      </c>
      <c r="F5" s="81">
        <v>8.2949680311255866E-2</v>
      </c>
      <c r="G5" s="81">
        <v>9.6941192652913469E-2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0.81843292187728744</v>
      </c>
      <c r="D8" s="80">
        <v>0.81843292187728744</v>
      </c>
      <c r="E8" s="80">
        <v>0.77425272465314832</v>
      </c>
      <c r="F8" s="80">
        <v>0.7169949335861322</v>
      </c>
      <c r="G8" s="80">
        <v>0.73229159811029143</v>
      </c>
    </row>
    <row r="9" spans="1:15" ht="15.75" customHeight="1" x14ac:dyDescent="0.25">
      <c r="B9" s="7" t="s">
        <v>121</v>
      </c>
      <c r="C9" s="80">
        <v>0.1110587461227126</v>
      </c>
      <c r="D9" s="80">
        <v>0.1110587461227126</v>
      </c>
      <c r="E9" s="80">
        <v>0.16184379534685164</v>
      </c>
      <c r="F9" s="80">
        <v>0.20728764141386782</v>
      </c>
      <c r="G9" s="80">
        <v>0.21579124855637513</v>
      </c>
    </row>
    <row r="10" spans="1:15" ht="15.75" customHeight="1" x14ac:dyDescent="0.25">
      <c r="B10" s="7" t="s">
        <v>122</v>
      </c>
      <c r="C10" s="81">
        <v>4.8251910000000002E-2</v>
      </c>
      <c r="D10" s="81">
        <v>4.8251910000000002E-2</v>
      </c>
      <c r="E10" s="81">
        <v>4.3578849000000003E-2</v>
      </c>
      <c r="F10" s="81">
        <v>6.0878333999999999E-2</v>
      </c>
      <c r="G10" s="81">
        <v>4.0775424433333339E-2</v>
      </c>
    </row>
    <row r="11" spans="1:15" ht="15.75" customHeight="1" x14ac:dyDescent="0.25">
      <c r="B11" s="7" t="s">
        <v>123</v>
      </c>
      <c r="C11" s="81">
        <v>2.2256421999999998E-2</v>
      </c>
      <c r="D11" s="81">
        <v>2.2256421999999998E-2</v>
      </c>
      <c r="E11" s="81">
        <v>2.0324631000000003E-2</v>
      </c>
      <c r="F11" s="81">
        <v>1.4839091E-2</v>
      </c>
      <c r="G11" s="81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0.7510305827499999</v>
      </c>
      <c r="D14" s="82">
        <v>0.74746872583599999</v>
      </c>
      <c r="E14" s="82">
        <v>0.74746872583599999</v>
      </c>
      <c r="F14" s="82">
        <v>0.77730240855800004</v>
      </c>
      <c r="G14" s="82">
        <v>0.77730240855800004</v>
      </c>
      <c r="H14" s="83">
        <v>0.505</v>
      </c>
      <c r="I14" s="83">
        <v>0.505</v>
      </c>
      <c r="J14" s="83">
        <v>0.505</v>
      </c>
      <c r="K14" s="83">
        <v>0.505</v>
      </c>
      <c r="L14" s="83">
        <v>0.42273281300800003</v>
      </c>
      <c r="M14" s="83">
        <v>0.35199310900599995</v>
      </c>
      <c r="N14" s="83">
        <v>0.30439986595349999</v>
      </c>
      <c r="O14" s="83">
        <v>0.35673846016100003</v>
      </c>
    </row>
    <row r="15" spans="1:15" ht="15.75" customHeight="1" x14ac:dyDescent="0.25">
      <c r="B15" s="16" t="s">
        <v>68</v>
      </c>
      <c r="C15" s="80">
        <f>iron_deficiency_anaemia*C14</f>
        <v>0.33325048284009151</v>
      </c>
      <c r="D15" s="80">
        <f t="shared" ref="D15:O15" si="0">iron_deficiency_anaemia*D14</f>
        <v>0.33167000054860946</v>
      </c>
      <c r="E15" s="80">
        <f t="shared" si="0"/>
        <v>0.33167000054860946</v>
      </c>
      <c r="F15" s="80">
        <f t="shared" si="0"/>
        <v>0.34490792907024215</v>
      </c>
      <c r="G15" s="80">
        <f t="shared" si="0"/>
        <v>0.34490792907024215</v>
      </c>
      <c r="H15" s="80">
        <f t="shared" si="0"/>
        <v>0.22408074677601567</v>
      </c>
      <c r="I15" s="80">
        <f t="shared" si="0"/>
        <v>0.22408074677601567</v>
      </c>
      <c r="J15" s="80">
        <f t="shared" si="0"/>
        <v>0.22408074677601567</v>
      </c>
      <c r="K15" s="80">
        <f t="shared" si="0"/>
        <v>0.22408074677601567</v>
      </c>
      <c r="L15" s="80">
        <f t="shared" si="0"/>
        <v>0.18757680084268996</v>
      </c>
      <c r="M15" s="80">
        <f t="shared" si="0"/>
        <v>0.15618787866549694</v>
      </c>
      <c r="N15" s="80">
        <f t="shared" si="0"/>
        <v>0.13506960253738484</v>
      </c>
      <c r="O15" s="80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0.82900000000000007</v>
      </c>
      <c r="D2" s="81">
        <v>0.495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0.13200000000000001</v>
      </c>
      <c r="D3" s="81">
        <v>0.34499999999999997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3.2000000000000001E-2</v>
      </c>
      <c r="D4" s="81">
        <v>0.14499999999999999</v>
      </c>
      <c r="E4" s="81">
        <v>0.98299999999999998</v>
      </c>
      <c r="F4" s="81">
        <v>0.77</v>
      </c>
      <c r="G4" s="81">
        <v>0</v>
      </c>
    </row>
    <row r="5" spans="1:7" x14ac:dyDescent="0.25">
      <c r="B5" s="43" t="s">
        <v>169</v>
      </c>
      <c r="C5" s="80">
        <f>1-SUM(C2:C4)</f>
        <v>6.9999999999998952E-3</v>
      </c>
      <c r="D5" s="80">
        <f>1-SUM(D2:D4)</f>
        <v>1.5000000000000013E-2</v>
      </c>
      <c r="E5" s="80">
        <f>1-SUM(E2:E4)</f>
        <v>1.7000000000000015E-2</v>
      </c>
      <c r="F5" s="80">
        <f>1-SUM(F2:F4)</f>
        <v>0.22999999999999998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0.26516000000000001</v>
      </c>
      <c r="D2" s="144">
        <v>0.25714999999999999</v>
      </c>
      <c r="E2" s="144">
        <v>0.24918999999999999</v>
      </c>
      <c r="F2" s="144">
        <v>0.24129999999999999</v>
      </c>
      <c r="G2" s="144">
        <v>0.2334</v>
      </c>
      <c r="H2" s="144">
        <v>0.22566</v>
      </c>
      <c r="I2" s="144">
        <v>0.21812000000000001</v>
      </c>
      <c r="J2" s="144">
        <v>0.21078</v>
      </c>
      <c r="K2" s="144">
        <v>0.20363000000000001</v>
      </c>
      <c r="L2" s="144">
        <v>0.19667999999999999</v>
      </c>
      <c r="M2" s="144">
        <v>0.18992000000000001</v>
      </c>
      <c r="N2" s="144">
        <v>0.18337000000000001</v>
      </c>
      <c r="O2" s="144">
        <v>0.17701</v>
      </c>
      <c r="P2" s="144">
        <v>0.17086999999999999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6.3979999999999995E-2</v>
      </c>
      <c r="D4" s="144">
        <v>6.2590000000000007E-2</v>
      </c>
      <c r="E4" s="144">
        <v>6.123E-2</v>
      </c>
      <c r="F4" s="144">
        <v>5.9900000000000002E-2</v>
      </c>
      <c r="G4" s="144">
        <v>5.8619999999999998E-2</v>
      </c>
      <c r="H4" s="144">
        <v>5.7370000000000004E-2</v>
      </c>
      <c r="I4" s="144">
        <v>5.6150000000000005E-2</v>
      </c>
      <c r="J4" s="144">
        <v>5.4960000000000002E-2</v>
      </c>
      <c r="K4" s="144">
        <v>5.3810000000000004E-2</v>
      </c>
      <c r="L4" s="144">
        <v>5.2690000000000001E-2</v>
      </c>
      <c r="M4" s="144">
        <v>5.1589999999999997E-2</v>
      </c>
      <c r="N4" s="144">
        <v>5.0529999999999999E-2</v>
      </c>
      <c r="O4" s="144">
        <v>4.9489999999999999E-2</v>
      </c>
      <c r="P4" s="144">
        <v>4.8479999999999995E-2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0.34228668473744034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0.22408074677601567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0.15523982505054446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0.55066666666666675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0.84100000000000008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73.188999999999993</v>
      </c>
      <c r="D13" s="143">
        <v>70.072999999999993</v>
      </c>
      <c r="E13" s="143">
        <v>67.039000000000001</v>
      </c>
      <c r="F13" s="143">
        <v>64.299000000000007</v>
      </c>
      <c r="G13" s="143">
        <v>61.637</v>
      </c>
      <c r="H13" s="143">
        <v>59.145000000000003</v>
      </c>
      <c r="I13" s="143">
        <v>56.780999999999999</v>
      </c>
      <c r="J13" s="143">
        <v>54.594999999999999</v>
      </c>
      <c r="K13" s="143">
        <v>52.515999999999998</v>
      </c>
      <c r="L13" s="143">
        <v>50.524000000000001</v>
      </c>
      <c r="M13" s="143">
        <v>49.34</v>
      </c>
      <c r="N13" s="143">
        <v>46.795999999999999</v>
      </c>
      <c r="O13" s="143">
        <v>45.395000000000003</v>
      </c>
      <c r="P13" s="143">
        <v>43.837000000000003</v>
      </c>
    </row>
    <row r="14" spans="1:16" x14ac:dyDescent="0.25">
      <c r="B14" s="16" t="s">
        <v>170</v>
      </c>
      <c r="C14" s="143">
        <f>maternal_mortality</f>
        <v>5.49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0.69299999999999995</v>
      </c>
      <c r="E2" s="92">
        <f>food_insecure</f>
        <v>0.69299999999999995</v>
      </c>
      <c r="F2" s="92">
        <f>food_insecure</f>
        <v>0.69299999999999995</v>
      </c>
      <c r="G2" s="92">
        <f>food_insecure</f>
        <v>0.69299999999999995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0.69299999999999995</v>
      </c>
      <c r="F5" s="92">
        <f>food_insecure</f>
        <v>0.69299999999999995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0.10839351842673077</v>
      </c>
      <c r="D7" s="92">
        <f>diarrhoea_1_5mo/26</f>
        <v>0.10278673067461538</v>
      </c>
      <c r="E7" s="92">
        <f>diarrhoea_6_11mo/26</f>
        <v>0.10278673067461538</v>
      </c>
      <c r="F7" s="92">
        <f>diarrhoea_12_23mo/26</f>
        <v>7.1007449411538456E-2</v>
      </c>
      <c r="G7" s="92">
        <f>diarrhoea_24_59mo/26</f>
        <v>7.1007449411538456E-2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0.69299999999999995</v>
      </c>
      <c r="F8" s="92">
        <f>food_insecure</f>
        <v>0.69299999999999995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0.34299999999999997</v>
      </c>
      <c r="E9" s="92">
        <f>IF(ISBLANK(comm_deliv), frac_children_health_facility,1)</f>
        <v>0.34299999999999997</v>
      </c>
      <c r="F9" s="92">
        <f>IF(ISBLANK(comm_deliv), frac_children_health_facility,1)</f>
        <v>0.34299999999999997</v>
      </c>
      <c r="G9" s="92">
        <f>IF(ISBLANK(comm_deliv), frac_children_health_facility,1)</f>
        <v>0.34299999999999997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0.10839351842673077</v>
      </c>
      <c r="D11" s="92">
        <f>diarrhoea_1_5mo/26</f>
        <v>0.10278673067461538</v>
      </c>
      <c r="E11" s="92">
        <f>diarrhoea_6_11mo/26</f>
        <v>0.10278673067461538</v>
      </c>
      <c r="F11" s="92">
        <f>diarrhoea_12_23mo/26</f>
        <v>7.1007449411538456E-2</v>
      </c>
      <c r="G11" s="92">
        <f>diarrhoea_24_59mo/26</f>
        <v>7.1007449411538456E-2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0.69299999999999995</v>
      </c>
      <c r="I14" s="92">
        <f>food_insecure</f>
        <v>0.69299999999999995</v>
      </c>
      <c r="J14" s="92">
        <f>food_insecure</f>
        <v>0.69299999999999995</v>
      </c>
      <c r="K14" s="92">
        <f>food_insecure</f>
        <v>0.69299999999999995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0.64900000000000002</v>
      </c>
      <c r="I17" s="92">
        <f>frac_PW_health_facility</f>
        <v>0.64900000000000002</v>
      </c>
      <c r="J17" s="92">
        <f>frac_PW_health_facility</f>
        <v>0.64900000000000002</v>
      </c>
      <c r="K17" s="92">
        <f>frac_PW_health_facility</f>
        <v>0.64900000000000002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0.624</v>
      </c>
      <c r="M23" s="92">
        <f>famplan_unmet_need</f>
        <v>0.624</v>
      </c>
      <c r="N23" s="92">
        <f>famplan_unmet_need</f>
        <v>0.624</v>
      </c>
      <c r="O23" s="92">
        <f>famplan_unmet_need</f>
        <v>0.624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0.42832611354027594</v>
      </c>
      <c r="M24" s="92">
        <f>(1-food_insecure)*(0.49)+food_insecure*(0.7)</f>
        <v>0.63552999999999993</v>
      </c>
      <c r="N24" s="92">
        <f>(1-food_insecure)*(0.49)+food_insecure*(0.7)</f>
        <v>0.63552999999999993</v>
      </c>
      <c r="O24" s="92">
        <f>(1-food_insecure)*(0.49)+food_insecure*(0.7)</f>
        <v>0.63552999999999993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0.18356833437440398</v>
      </c>
      <c r="M25" s="92">
        <f>(1-food_insecure)*(0.21)+food_insecure*(0.3)</f>
        <v>0.27237</v>
      </c>
      <c r="N25" s="92">
        <f>(1-food_insecure)*(0.21)+food_insecure*(0.3)</f>
        <v>0.27237</v>
      </c>
      <c r="O25" s="92">
        <f>(1-food_insecure)*(0.21)+food_insecure*(0.3)</f>
        <v>0.27237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6.2072341285320007E-2</v>
      </c>
      <c r="M26" s="92">
        <f>(1-food_insecure)*(0.3)</f>
        <v>9.2100000000000015E-2</v>
      </c>
      <c r="N26" s="92">
        <f>(1-food_insecure)*(0.3)</f>
        <v>9.2100000000000015E-2</v>
      </c>
      <c r="O26" s="92">
        <f>(1-food_insecure)*(0.3)</f>
        <v>9.2100000000000015E-2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2020-03-24T06:49:20Z</dcterms:modified>
</cp:coreProperties>
</file>