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67D2AE9-9AC3-4FA3-B719-42B0AFF0832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C8" i="51"/>
  <c r="I24" i="2"/>
  <c r="I22" i="2"/>
  <c r="I18" i="2"/>
  <c r="I27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2" i="2"/>
  <c r="I11" i="2"/>
  <c r="I10" i="2"/>
  <c r="I9" i="2"/>
  <c r="I8" i="2"/>
  <c r="I7" i="2"/>
  <c r="I6" i="2"/>
  <c r="I5" i="2"/>
  <c r="I4" i="2"/>
  <c r="I3" i="2"/>
  <c r="I2" i="2"/>
  <c r="C6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AFEDA56-2240-4B3A-AFB4-40B3CFB173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401F469-CB1F-4225-92D8-C850DC9AA97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AC1E01F-4FD3-4071-9CD4-E5E085DCB08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9CCD6D3-07BD-47A3-B750-3AA50C8D927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8346E185-051E-4537-8EFD-5F44000541E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4FC569FE-08D2-46DA-AC4C-A5F839339F9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1CEBEBDE-9507-42AC-A0DF-CDEE8D3E828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9ACBF97-A2B5-4D15-96E6-4CCB6E8E261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69B0611-7771-43A1-86AB-BE064A783CE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1B03C5B-9869-4D22-9051-8215739227E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0FDA361-AAA5-4901-94B6-88742C1B7BD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0CF5430C-91B9-43E5-ABA8-0FB892BF43C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D5AF24F-F0BB-4E03-85E3-A56384EBE6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086CE28-F579-4245-8627-D8102F127B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B113507-B565-4326-B59E-23BA21CE02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23F976E-AF93-45F9-A1FA-F7373B6A1A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8651364-0D18-4023-97D0-6A5E89A610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7193B56-23DE-4788-8400-B80F506628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6D10DDC-5CC6-498B-95B4-F185AE2954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D38DF97-7C50-4458-829C-1E2DBA96629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B56EACA7-A968-41E0-A304-EC622FE81B5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0BC3883F-F079-46C1-BCD4-0F71CD33E81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9CBAC22-366C-49BD-BEED-9D4B9F1A1A8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1581D8AE-CAC8-4EA1-8580-E72C51E872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EF2B1AB-459F-4B4E-BC87-DDDEF93FCB1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7320623-79E4-4755-B6CF-91EFED3D5D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F964569-C821-4584-9CBA-FEBA78A15A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8853C9F-7A7E-4B59-90ED-5A1AB7D611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761D46D-7105-4A70-8628-E6E4425979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786D6D1-B587-4003-96F9-7FE44D9458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18AED8C-BF7E-4BC4-92EA-9127EEEFF6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C0F38EC-765D-40F0-9FEE-A6AA30F7B3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76807A1-C874-4A9D-A366-6CE9EF75D9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38B6D51-1541-4D35-88F3-B2C80940749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E02D2AD-433F-4BA8-960B-B0433650246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23D31B9-4A7C-4385-A11C-99CEB304A3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F5359F5-B951-450E-A826-CDE56B484D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B9AA4C80-83C0-45D7-832E-76E8AF2BAC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66F56CB-6C63-43F2-9EF1-89C2C97B77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E9D7063-6A9F-4E0C-9CB9-C6E214BE6E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C5C08E8-BB28-407F-B64C-21EE10F56C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A4E9AB4-3189-4F61-906C-BAA5E938F3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61AF70F-871E-4E89-B2A0-40BBA207B9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EEAED25-BEB2-42DF-BF99-3FDD9F9186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095710F-0839-45AC-8A2C-FC6D2FD695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DF9B496-3C8E-4352-BB14-816BB28972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5825390-AA46-47D3-972D-81D0090DCD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EEEBFA4-45CB-4FB8-B566-9E30DC3CC9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E2E9B72-0438-47C1-AF14-2873355726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9C71382-2E1C-437B-817E-B09A6C6980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384F07E-9DD5-4F0E-8073-5808B3866D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AB16C09-56FB-4F74-AB40-B5DCDA5C05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BCD12FA-0241-4C30-9514-308BA2FF49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696C6824-8355-465B-8142-5F301EB2E2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C5CCEA5-0F9B-4500-BD90-248D12896F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D4DE621-F327-492F-8E37-12480125FB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B00D8DA-D8B7-46A9-A91A-50F2EE3B9B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D2BEE27-384C-47BE-8A8D-B3B4424D0A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8A4E5BF-ED2A-498C-A3C5-BED1233DDE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52F9306-D017-4E08-BBE9-CAB9739505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BE1F6CC-40B9-430C-A00E-166A322F8A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1EE7DFE-7778-4AF4-9A39-5E8D71FFB8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408F1F98-060B-448E-960F-376B16AA08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69C126A5-A8D5-477F-BDD8-D547B82C19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2248F2B-990D-4FB1-8486-3F8109165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1768827-11DC-4072-BD72-E5D1AABF76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609446E-57E4-439D-9DA8-E42F2E2EF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455A375-D4B0-4E6A-A238-FF1B1FDD2A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D90E8E8-C530-46BB-8B51-FC7E812A40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429CAA7-E42D-48F4-890C-6D1027031A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A87BA04-17C3-4F46-85B6-48460CDD42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C3DC4C1-DBB5-4F5F-8AC5-3CC838CB39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C442AC93-C365-4717-8A70-289864A881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A66D98C-5783-428D-B862-FE89CCF9F7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59A56FED-69F8-4D83-8B24-4FB20D5474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048BC3F1-E8AE-4E1D-A921-CAA43BB2BE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082B6B9-1A72-4CC3-84CE-06D587BBBB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1FF6CB0-B09C-4B10-A5F5-726D139BA2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2935EF0-7CF6-44CA-BC79-390D986239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E14E1F3-54D2-4166-95FB-84E3C3241F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3DE722F-76A0-40B8-A69B-264BAF81E1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1210C04-F53D-4582-A483-255C6AAC15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397968D-5539-4908-8A6A-A2E5F605BE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A5C2F4D-1653-4FC1-8A87-507FFD1C58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18E83C0-3B13-43BB-AD74-FB8C330F7D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736FD55-1F90-426B-A5F3-89ECA0AF9D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E68AA687-6585-49BB-B001-6CEAA9A8B5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D0993D3-586D-439E-B461-17C43ADAB7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41C4FF9-5D15-446D-9256-D2419099BC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5CEA32D-2946-4011-B48B-69D7ABFBA7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96EFAA5-1B86-44A7-AE5A-478685B191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D70E8DF4-79A9-44A4-9C14-C1EAAD1BE4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048EDCB-B6A4-4BB4-A96C-91054A3842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30DC916-2595-4753-A414-37D894DB10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F3A55822-7206-41C5-97A3-730AF1603B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7CBEBA7-5AE7-4979-85B9-54AE664462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8B2318B-96D8-4EE0-8519-ACD8C73DFD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B9452CF-0D41-4BC3-BBD7-54283D01F5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92F7E6B-84F6-400A-BD4C-A1D9BF1DDB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CC843FF-1AD9-4024-A150-F8675FB222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851CC14-EA63-4552-9220-E34542688A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0A7E503-92EA-4EAD-A3E1-C83F65D2DF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80239EA-5B58-434B-AF73-2258C2D397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79B63EB-9C56-4E77-8FB3-8D82315EBF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815EB90-C968-49D3-9410-97269155BB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CF3AFEE5-F941-4D4A-9CDF-66079603CD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3C7E4A1-3D42-4B6D-82B9-11925F535B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1B5A211A-6462-4B5F-81EA-CEC422D2AF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21C6CC23-DE90-4D84-88E4-52623C5538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4BD998C-9EFB-4EB9-86B6-124BCEC3EC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7E23A78-6F14-4665-8F9B-3B8A772DAC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DA88247F-B938-4BF9-A802-EE8E8ADBAD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30228EF-BD23-4604-8AA8-5CE6AA4501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0A00E79-2550-4111-8093-7FD519AD45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47E46015-67F6-4FAD-9371-9E97411B89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3D267CC-6623-4DDA-97B1-1CA0BB230F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2EBC036-1B80-498F-9F54-8B2DBCF0A8F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E56B9A0-CC67-4BE6-9C4E-757F5B6A5E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4743577-0A90-40A5-B7F7-A5E135F770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F2560836-D5C3-4530-B14B-DFD4277C05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00DC8E3-5B40-4395-8C10-C84D061F75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EAA15D30-9DCB-4FC8-B489-C34EB90BCD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1391F7F-380B-4B5C-85BE-DC8DD6E60D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99EF4AD-EE25-4805-9C9F-B5788A4DE0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1D03C53-8888-4300-8DBA-2274D8F8D2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2FEDBC7-3745-4EB8-9BE4-D97D170D9A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F56E948-B56B-4078-BA70-DA10DFB2DA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78F65AE-B999-4F5D-8100-4B97B9AD44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66AB221-4570-4016-94AB-889D7BA7CC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F68D3DD-8753-470E-B06F-E1D5428D1E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FF9DEAE-2155-4D7C-88F5-D1226D3D98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CEA7364-DA3E-4E62-9122-216D395FB7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800E0C6-3280-4627-BE63-FF461F9F49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5078848-E9C1-4C51-8058-1ACC96C3AD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E828E14-09CE-420E-93DC-EC7FA7D9E2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FF562DBB-318D-4D49-8B0F-6A904E75B9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314AB5D-FB28-4AA9-A822-C9B92B2835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737C88C-9875-4659-88AD-2D784176BA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7F502E3-B6C9-4B72-B67D-9AF71815F5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306009F-BA01-440F-B69F-E68FCC261F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273DC30-583D-4967-8ECD-FB7AB5411E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F196835-18CD-46AA-8853-4EDFCD6931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FFB7432-3C77-431E-9AF3-4E33D1A20D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75A5968-58A7-44E1-9F02-ABC77AAB94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FE046B38-D4A3-497E-B7A3-1AD86FE9AA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9CBA89C-72E1-4AE3-B5A5-82EE43C760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A8D45D4-DEAB-49CE-89FE-0C8653FB4E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4F157F23-157B-434E-B383-525F98772B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B55B5FD-D504-4082-9C5D-E8CE26DD34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0EE960A-FA45-4780-BEF9-9799C7C869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CA7792A-81BB-463A-84E5-DBB50AAF8A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E853E88-14B1-46EB-BE95-7D47583445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E3D4902-338F-405D-8161-C4EFAFAFB5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9BBBEDF-ED22-483F-B4F5-CE8C211A95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7570141-D725-434F-8EC1-8865698982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081FFDA-53E4-415A-B7DE-0F683BCA17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3D0143D-72FD-42E7-83D4-1447FA5FEB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76E1ADD6-64FB-483E-A338-C84BA197E8F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DB5C66C-F98B-44C8-AFD1-3D5E74F4B6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6663256-070B-41CD-AB0B-0CB7ADF165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99159FBC-707B-4166-8A7B-B34B6328FE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DC1E257-F34D-4887-9ABE-90AAEA8D02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8246546B-08ED-48DB-9800-98A0FFE6CE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0E73B04-0B75-4C28-A89F-0D4377250D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A265EAC-A36F-4D42-A47B-93EA2B6665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BB3A502-814F-4662-B015-29818D4E8D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54FC3A2-CED6-4B23-98A8-EEA70AA824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DF588DE-ABDC-40E0-8623-066759A7C3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0B3D4D4-2F02-4861-93FB-67E9D3724F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D2F2CB7-5AD2-4E1F-BDA3-20D0A6B978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3B6FB54-8DD7-40E9-B73D-9647372318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DE788EA0-E050-4F9C-B43A-1D18C97308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B00C490-EA3A-43CF-9FC3-B3089F5AAC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3EF50822-6D26-41D7-A8EB-BAE335C448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0F815C7-3354-4F95-BF57-B729CBDB80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68EFC39-7F51-4392-99FF-4CD45BCA68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6BC56C0-F39E-4B02-B22D-C8B0F6D8A0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40FBF81-8993-4B44-9E4A-107FB49E66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6B22DF5-E164-4FBB-A668-C515F4E0FD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27EB8F0-F8F4-44A5-8D3A-4485CFEFF9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B50E354-1FF5-4598-B2B9-4FA09CEE2C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D0DAE44-3002-4E44-8804-574B59B515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A9CE408D-B231-46DD-9D3A-91298724F4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897BCAB-03BA-493C-8CC8-8D0D889D4F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9E9D9CAC-A453-44F4-AC98-6273000A9F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39D7A72-17C1-4543-AB4D-61B1017455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1B97C327-90C5-40BE-9050-5FC71EEF7B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1AA5F68-FB1E-40B3-8934-701E7D50CE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B339245-FADD-47F7-95E3-3A30A5E39F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0CD090E-3550-481B-ABF7-8BB42F4DD1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86E80A7-F61A-4682-A0E2-F4ED18AF72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80BC233-114A-4E3A-8E03-2A8CF1115F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0B797191-8668-423C-B0D7-88801E7B78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AB2F82C-1E64-405E-8FEB-F2CEFEFADB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EA1890A-804B-4E7E-8903-06489AEB41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8247A8C-1A61-4FEE-AD35-2051B84197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804D6B27-B4F6-4CB1-A4EF-BB389B42B5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7C7C87C-18FE-443C-9511-FD1EE1E1A3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E7FBE65-0D6D-4F0E-9A53-47004AB31D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A6CC81B-AA5A-48CE-93A4-F2926E1F92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2751B5D-078D-4CF6-9DF3-9C650A43DD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88DAFEA-46CA-47DC-B823-1D2D5AC659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C5A0FB46-843E-432E-A91C-3AA30C26A2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7F44825B-8EF8-4CC1-9399-737B14D921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D76B1EEF-5379-4E2A-9CFD-8750876C762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99A5506-0BB9-4EE5-9D7E-3A5246FA592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3189811A-1187-486A-9B40-D59DAC72FE3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7530B85-0BEB-440F-AADB-FC7AF51A81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A2754E7-35F7-4BB7-80BD-8080145759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40B723C-79DB-4E87-BB77-C20DFF3EE0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3CA2069-5701-4A05-B3F9-CD7B92B316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66F81BA-336D-4948-9AC4-32987F22D5B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8CE7E7F-6FDD-46B7-B3A4-CA1E24E5714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837B471B-EC6D-4315-A61E-E2516137F8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40B6C73-2B98-4FD4-A5A8-71A8ADAB76C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1E41F50-F82C-4B8E-81F5-337137C608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3058E657-623D-4B9F-A5C7-3113FF515F7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85515D73-5AE8-4ABD-A73B-C79161BB06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F715CEA3-253A-45A5-B06C-C2AD9AC7FA7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ADD9B92-E0BF-44EC-AC75-ADE315162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FAFDE6D-86A2-4A52-805D-1DB9BA14EC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AD99680-30F9-42F4-B6CC-E2896ED171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52A33CD-E0BD-4C44-80DE-E87B12FFB3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06CF939-605D-4313-9B0B-1426E49783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9409607-CAD1-4B04-84B4-E2ACC6C43B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FC7F83F-C698-4B97-8DC5-7D2F8740E0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651562E5-18F6-477C-9391-6ED4DD22C4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E4422B91-22CB-4A72-9D6F-A8ABDD52B7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AAFCCAB-5EEE-41D6-A306-219E8C3D67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59A97A3-6570-4613-BEBA-C0D125C99B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482D9A0C-E0AB-4D52-A751-5413978B57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89B31CC-EE8D-450B-AAAB-53789F935E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61B86A3-F22C-4AC3-B803-524F80D19A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E105160-DDE6-4EC1-98E1-A4CEFB3652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6489CCC-0B81-429A-817E-80B419C5FF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F0811749-C7F2-44F3-9DED-FC388E4E35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7DA6743-3056-4BA8-B8A7-83338145BA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39A9A3ED-960A-49D2-B28A-108DC73098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F290FC8-752A-4800-B506-02E0773B42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7311AAE-61EA-44F1-9E8B-657460E628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E38BBDA-1AFB-4E77-B95E-DFF454312F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75761BE-8B89-48CB-8E47-4AEDE72C5B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EEFA2E0-79EE-4F9C-9CEC-DB7F3D4621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62E0CD0-019A-4DF6-8D25-344BE418BB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DA77C04-19AF-4DEA-A7AF-84184D1258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005981E1-1C19-4399-8024-87EDC903EC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23B8370-B6AF-4833-AA04-D0FB8BA96F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E5FCFA1-A0FF-4B5C-ADD1-42FE9A3A9B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E6F96E2-FA73-46B2-A44C-C1B72AAD41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523B950-0FF2-49EE-A4F8-E01D311B48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057F9BC-1374-4BCD-881E-C90EC7022B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D4615E4-4C9B-46A6-B60B-E7F47A6AB8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496750C-9D47-400C-8391-AC09C862B1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69E76EB-D30B-4193-9A4D-5E00759177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C089690-89BE-4D52-918E-6C26FDFE05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73D0C02C-8332-42F8-9BBA-0634D8D262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EB978AA-744F-4A09-9D3F-986F33A668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3B99305-5792-4C3B-ABBA-F7D43825B3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DDDBC94-4D48-4722-A8F5-00DB00AD5F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4B29DFD-1ABD-4419-9236-F4925CD5C9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3627E76-0DA4-4682-9D56-EC19CD7349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E1F627A-137B-457A-BBB4-341CCD44AA8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03529EE-00D9-47F3-BBEF-76A26DCA86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0514369-E8BF-4B87-A402-B4CD62C5CB2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C2C825D2-BE0A-420F-A93E-EF2BF3F76A2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FBF1FED5-D06D-4CCF-A62E-B869AF851DB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A3A03A1-FE7F-4F5F-8934-2B7FEF2A444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05E45E3-13CA-4D34-BE14-1064529D52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CBF585D-DF12-4FB9-AFDF-5F3BBB31AB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E61284C-7C98-43B7-AE0B-1A911FC05A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8FD3D51-D8E4-4B83-8729-C7F08AA35E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BF6DB968-016B-45FF-A860-80C99323220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5258AAE-1FA7-4366-B206-4F5504DAEF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BE274E4-3677-43B1-8DC9-D8945005FB9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5701C9C-01DA-4A42-AD45-430F9AAC255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C5B5AFC-3007-4993-8FFB-816B0C6C0FE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D2035C7-6A2E-4223-B01B-DE4706E105C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D670BA8-9B16-4699-A458-D478A177D49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832636B-384D-4E34-ADA0-296081B6F10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2B3D537-F952-4E02-90F8-31F49DB5C8B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C81B812-C9D6-4B61-BE97-FB18B885BE5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69C8270-03FA-4D12-803C-7B031AAB5F9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1202572-CCB4-4CB9-9D7A-2B848812395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83B62CC8-1F70-4923-B5D6-1209B4C1EBF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76AD4A3-ECFD-4C44-8639-A0EB18EFE43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40C76E1-9B30-49DD-BAF1-4ABF32E5B2F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DC04999-BC7C-4D66-81B8-0AB0A070158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15FBF57-B7BB-40D5-8D9E-CC1A4C61ACC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4ACCD94-0CE8-4FA2-967B-EBE02EBD6626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869C413-3DA0-4EEC-9925-930B10BB359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7AD2F3F-15DF-4070-B899-E9F3428129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8C306FE-4703-4622-A8EE-860BF18744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49A83DA-F617-4685-90C5-8B3F6C79CF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B954D56A-A5D7-4724-89C2-EFCB76B1221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DE48FC2-2054-4BBD-935C-D00BE944497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B6CFB620-A1C4-4151-92F6-8FAC33E30C7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12F1D34-6902-45B5-9FE4-B80455AF69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2AFED2B-2B9A-4068-9103-CA53A35DFC1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8C24B98D-7507-4FE5-AAF4-C13F00FF95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A0A18D0-326E-4D87-9B15-FA41D136631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51ACA83E-3A90-4F4F-9A0D-944DB1BBC0F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FF6F38A-CA23-4F3C-ABEA-E030A9767C7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91E7FEA-E773-420D-A3DE-4EDA2DB5F5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DFE1625-0848-4497-B976-7EE2E1E2E4C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4693568-0164-4B9E-82A7-4DC29BCADB9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5A0BACC-21E0-4864-81DB-DDAB3CEA08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73C7B40-88EB-4076-A791-3247D153320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9E88F7C1-D000-4C5F-9D4D-05B8032B774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6AE3261-B36A-4588-9B34-16C44CD3DB5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9D18878-D375-4D36-910E-C1C23BB066A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37AB74A6-E55A-4FDB-A163-5185559876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E0F6855-08B3-413F-9E79-D07BB6EB35B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12CEC41-B5A1-43CA-A87C-C2F22B30042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1CF151EF-189A-4F67-8F0D-8DE3146522B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4A2404F-4E0F-4A15-9DE7-616324C3347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B38D643-215D-407F-96B8-48E3352C14B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3124D6A-2220-4260-9574-651FBDEF2C0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209C6D88-F287-483F-BE34-6E4F3C8AA66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5D7A36E-D47B-4C85-970C-01FC9DA73CD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6BC9D21-19FC-4149-93EF-4C29E62B62F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12851E5-23FB-4ECF-B054-577B1758DB3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E839D63-8B70-47A0-B884-FAF0E17C099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1D1BD31-818A-4515-8FF6-D0B240922D5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<sst xmlns="http://schemas.openxmlformats.org/spreadsheetml/2006/main" count="1102" uniqueCount="271">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</sst>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2016936</v>
      </c>
    </row>
    <row r="8" spans="1:3" ht="15" customHeight="1" x14ac:dyDescent="0.25">
      <c r="B8" s="7" t="s">
        <v>106</v>
      </c>
      <c r="C8" s="70">
        <v>0.55200000000000005</v>
      </c>
    </row>
    <row r="9" spans="1:3" ht="15" customHeight="1" x14ac:dyDescent="0.25">
      <c r="B9" s="9" t="s">
        <v>107</v>
      </c>
      <c r="C9" s="71">
        <v>0.99</v>
      </c>
    </row>
    <row r="10" spans="1:3" ht="15" customHeight="1" x14ac:dyDescent="0.25">
      <c r="B10" s="9" t="s">
        <v>105</v>
      </c>
      <c r="C10" s="71">
        <v>0.262394599914551</v>
      </c>
    </row>
    <row r="11" spans="1:3" ht="15" customHeight="1" x14ac:dyDescent="0.25">
      <c r="B11" s="7" t="s">
        <v>108</v>
      </c>
      <c r="C11" s="70">
        <v>0.56600000000000006</v>
      </c>
    </row>
    <row r="12" spans="1:3" ht="15" customHeight="1" x14ac:dyDescent="0.25">
      <c r="B12" s="7" t="s">
        <v>109</v>
      </c>
      <c r="C12" s="70">
        <v>0.29600000000000004</v>
      </c>
    </row>
    <row r="13" spans="1:3" ht="15" customHeight="1" x14ac:dyDescent="0.25">
      <c r="B13" s="7" t="s">
        <v>110</v>
      </c>
      <c r="C13" s="70">
        <v>0.78500000000000003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0.14269999999999999</v>
      </c>
    </row>
    <row r="24" spans="1:3" ht="15" customHeight="1" x14ac:dyDescent="0.25">
      <c r="B24" s="20" t="s">
        <v>102</v>
      </c>
      <c r="C24" s="71">
        <v>0.42099999999999993</v>
      </c>
    </row>
    <row r="25" spans="1:3" ht="15" customHeight="1" x14ac:dyDescent="0.25">
      <c r="B25" s="20" t="s">
        <v>103</v>
      </c>
      <c r="C25" s="71">
        <v>0.33529999999999999</v>
      </c>
    </row>
    <row r="26" spans="1:3" ht="15" customHeight="1" x14ac:dyDescent="0.25">
      <c r="B26" s="20" t="s">
        <v>104</v>
      </c>
      <c r="C26" s="71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0.17499999999999999</v>
      </c>
    </row>
    <row r="30" spans="1:3" ht="14.25" customHeight="1" x14ac:dyDescent="0.25">
      <c r="B30" s="30" t="s">
        <v>76</v>
      </c>
      <c r="C30" s="73">
        <v>3.2000000000000001E-2</v>
      </c>
    </row>
    <row r="31" spans="1:3" ht="14.25" customHeight="1" x14ac:dyDescent="0.25">
      <c r="B31" s="30" t="s">
        <v>77</v>
      </c>
      <c r="C31" s="73">
        <v>8.900000000000001E-2</v>
      </c>
    </row>
    <row r="32" spans="1:3" ht="14.25" customHeight="1" x14ac:dyDescent="0.25">
      <c r="B32" s="30" t="s">
        <v>78</v>
      </c>
      <c r="C32" s="73">
        <v>0.70400000000000007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24.1</v>
      </c>
    </row>
    <row r="38" spans="1:5" ht="15" customHeight="1" x14ac:dyDescent="0.25">
      <c r="B38" s="16" t="s">
        <v>91</v>
      </c>
      <c r="C38" s="75">
        <v>56.4</v>
      </c>
      <c r="D38" s="17"/>
      <c r="E38" s="18"/>
    </row>
    <row r="39" spans="1:5" ht="15" customHeight="1" x14ac:dyDescent="0.25">
      <c r="B39" s="16" t="s">
        <v>90</v>
      </c>
      <c r="C39" s="75">
        <v>85.7</v>
      </c>
      <c r="D39" s="17"/>
      <c r="E39" s="17"/>
    </row>
    <row r="40" spans="1:5" ht="15" customHeight="1" x14ac:dyDescent="0.25">
      <c r="B40" s="16" t="s">
        <v>171</v>
      </c>
      <c r="C40" s="75">
        <v>6.79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0.11699999999999999</v>
      </c>
      <c r="D46" s="17"/>
    </row>
    <row r="47" spans="1:5" ht="15.75" customHeight="1" x14ac:dyDescent="0.25">
      <c r="B47" s="16" t="s">
        <v>12</v>
      </c>
      <c r="C47" s="71">
        <v>0.22440000000000002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2.6000651386374996</v>
      </c>
      <c r="D51" s="17"/>
    </row>
    <row r="52" spans="1:4" ht="15" customHeight="1" x14ac:dyDescent="0.25">
      <c r="B52" s="16" t="s">
        <v>125</v>
      </c>
      <c r="C52" s="76">
        <v>2.6678654510499897</v>
      </c>
    </row>
    <row r="53" spans="1:4" ht="15.75" customHeight="1" x14ac:dyDescent="0.25">
      <c r="B53" s="16" t="s">
        <v>126</v>
      </c>
      <c r="C53" s="76">
        <v>2.6678654510499897</v>
      </c>
    </row>
    <row r="54" spans="1:4" ht="15.75" customHeight="1" x14ac:dyDescent="0.25">
      <c r="B54" s="16" t="s">
        <v>127</v>
      </c>
      <c r="C54" s="76">
        <v>2.5054337472200001</v>
      </c>
    </row>
    <row r="55" spans="1:4" ht="15.75" customHeight="1" x14ac:dyDescent="0.25">
      <c r="B55" s="16" t="s">
        <v>128</v>
      </c>
      <c r="C55" s="76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0.41212078435171362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35.816368288100662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47.385296465699412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66.152777340535977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0.17464415084069776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1.1624311220202137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1.1624311220202137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1.1624311220202137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1.1624311220202137</v>
      </c>
      <c r="E13" s="86" t="s">
        <v>202</v>
      </c>
    </row>
    <row r="14" spans="1:5" ht="15.75" customHeight="1" x14ac:dyDescent="0.25">
      <c r="A14" s="11" t="s">
        <v>187</v>
      </c>
      <c r="B14" s="85">
        <v>0.41499999999999998</v>
      </c>
      <c r="C14" s="85">
        <v>0.95</v>
      </c>
      <c r="D14" s="86">
        <v>15.044545796194493</v>
      </c>
      <c r="E14" s="86" t="s">
        <v>202</v>
      </c>
    </row>
    <row r="15" spans="1:5" ht="15.75" customHeight="1" x14ac:dyDescent="0.25">
      <c r="A15" s="11" t="s">
        <v>209</v>
      </c>
      <c r="B15" s="85">
        <v>0.41499999999999998</v>
      </c>
      <c r="C15" s="85">
        <v>0.95</v>
      </c>
      <c r="D15" s="86">
        <v>15.044545796194493</v>
      </c>
      <c r="E15" s="86" t="s">
        <v>202</v>
      </c>
    </row>
    <row r="16" spans="1:5" ht="15.75" customHeight="1" x14ac:dyDescent="0.25">
      <c r="A16" s="52" t="s">
        <v>57</v>
      </c>
      <c r="B16" s="85">
        <v>0.22500000000000001</v>
      </c>
      <c r="C16" s="85">
        <v>0.95</v>
      </c>
      <c r="D16" s="86">
        <v>0.24712311935070538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7.5999999999999998E-2</v>
      </c>
      <c r="C18" s="85">
        <v>0.95</v>
      </c>
      <c r="D18" s="87">
        <v>1.6298747192048622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1.6298747192048622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1.6298747192048622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1.5381163607561443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25.637914781807037</v>
      </c>
      <c r="E22" s="86" t="s">
        <v>202</v>
      </c>
    </row>
    <row r="23" spans="1:5" ht="15.75" customHeight="1" x14ac:dyDescent="0.25">
      <c r="A23" s="52" t="s">
        <v>34</v>
      </c>
      <c r="B23" s="85">
        <v>0.84099999999999997</v>
      </c>
      <c r="C23" s="85">
        <v>0.95</v>
      </c>
      <c r="D23" s="86">
        <v>4.9284766235485638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21.742653433254148</v>
      </c>
      <c r="E24" s="86" t="s">
        <v>202</v>
      </c>
    </row>
    <row r="25" spans="1:5" ht="15.75" customHeight="1" x14ac:dyDescent="0.25">
      <c r="A25" s="52" t="s">
        <v>87</v>
      </c>
      <c r="B25" s="85">
        <v>0.152</v>
      </c>
      <c r="C25" s="85">
        <v>0.95</v>
      </c>
      <c r="D25" s="86">
        <v>21.740097714099054</v>
      </c>
      <c r="E25" s="86" t="s">
        <v>202</v>
      </c>
    </row>
    <row r="26" spans="1:5" ht="15.75" customHeight="1" x14ac:dyDescent="0.25">
      <c r="A26" s="52" t="s">
        <v>137</v>
      </c>
      <c r="B26" s="85">
        <v>0.41499999999999998</v>
      </c>
      <c r="C26" s="85">
        <v>0.95</v>
      </c>
      <c r="D26" s="86">
        <v>4.891018125898225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3.9319909996632729</v>
      </c>
      <c r="E27" s="86" t="s">
        <v>202</v>
      </c>
    </row>
    <row r="28" spans="1:5" ht="15.75" customHeight="1" x14ac:dyDescent="0.25">
      <c r="A28" s="52" t="s">
        <v>84</v>
      </c>
      <c r="B28" s="85">
        <v>0.34299999999999997</v>
      </c>
      <c r="C28" s="85">
        <v>0.95</v>
      </c>
      <c r="D28" s="86">
        <v>1.6979052649970225</v>
      </c>
      <c r="E28" s="86" t="s">
        <v>202</v>
      </c>
    </row>
    <row r="29" spans="1:5" ht="15.75" customHeight="1" x14ac:dyDescent="0.25">
      <c r="A29" s="52" t="s">
        <v>58</v>
      </c>
      <c r="B29" s="85">
        <v>7.5999999999999998E-2</v>
      </c>
      <c r="C29" s="85">
        <v>0.95</v>
      </c>
      <c r="D29" s="86">
        <v>62.950095029969354</v>
      </c>
      <c r="E29" s="86" t="s">
        <v>202</v>
      </c>
    </row>
    <row r="30" spans="1:5" ht="15.75" customHeight="1" x14ac:dyDescent="0.25">
      <c r="A30" s="52" t="s">
        <v>67</v>
      </c>
      <c r="B30" s="85">
        <v>0.13100000000000001</v>
      </c>
      <c r="C30" s="85">
        <v>0.95</v>
      </c>
      <c r="D30" s="86">
        <v>1.9543337862571077</v>
      </c>
      <c r="E30" s="86" t="s">
        <v>202</v>
      </c>
    </row>
    <row r="31" spans="1:5" ht="15.75" customHeight="1" x14ac:dyDescent="0.25">
      <c r="A31" s="52" t="s">
        <v>28</v>
      </c>
      <c r="B31" s="85">
        <v>0.76549999999999996</v>
      </c>
      <c r="C31" s="85">
        <v>0.95</v>
      </c>
      <c r="D31" s="86">
        <v>0.46704731202839472</v>
      </c>
      <c r="E31" s="86" t="s">
        <v>202</v>
      </c>
    </row>
    <row r="32" spans="1:5" ht="15.75" customHeight="1" x14ac:dyDescent="0.25">
      <c r="A32" s="52" t="s">
        <v>83</v>
      </c>
      <c r="B32" s="85">
        <v>0.18899999999999997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0.63200000000000001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0.20100000000000001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0.76800000000000002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0.14000000000000001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0.27500000000000002</v>
      </c>
      <c r="C37" s="85">
        <v>0.95</v>
      </c>
      <c r="D37" s="86">
        <v>5.1292086462125832</v>
      </c>
      <c r="E37" s="86" t="s">
        <v>202</v>
      </c>
    </row>
    <row r="38" spans="1:6" ht="15.75" customHeight="1" x14ac:dyDescent="0.25">
      <c r="A38" s="52" t="s">
        <v>60</v>
      </c>
      <c r="B38" s="85">
        <v>5.0000000000000001E-3</v>
      </c>
      <c r="C38" s="85">
        <v>0.95</v>
      </c>
      <c r="D38" s="86">
        <v>0.4924726338979491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451052.79836800002</v>
      </c>
      <c r="C2" s="78">
        <v>672379</v>
      </c>
      <c r="D2" s="78">
        <v>1063817</v>
      </c>
      <c r="E2" s="78">
        <v>741350</v>
      </c>
      <c r="F2" s="78">
        <v>496048</v>
      </c>
      <c r="G2" s="22">
        <f t="shared" ref="G2:G40" si="0">C2+D2+E2+F2</f>
        <v>2973594</v>
      </c>
      <c r="H2" s="22">
        <f t="shared" ref="H2:H40" si="1">(B2 + stillbirth*B2/(1000-stillbirth))/(1-abortion)</f>
        <v>529626.61393095471</v>
      </c>
      <c r="I2" s="22">
        <f>G2-H2</f>
        <v>2443967.3860690454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457298.80200000003</v>
      </c>
      <c r="C3" s="78">
        <v>691000</v>
      </c>
      <c r="D3" s="78">
        <v>1095000</v>
      </c>
      <c r="E3" s="78">
        <v>767000</v>
      </c>
      <c r="F3" s="78">
        <v>513000</v>
      </c>
      <c r="G3" s="22">
        <f t="shared" si="0"/>
        <v>3066000</v>
      </c>
      <c r="H3" s="22">
        <f t="shared" si="1"/>
        <v>536960.67718515859</v>
      </c>
      <c r="I3" s="22">
        <f t="shared" ref="I3:I15" si="3">G3-H3</f>
        <v>2529039.3228148413</v>
      </c>
    </row>
    <row r="4" spans="1:9" ht="15.75" customHeight="1" x14ac:dyDescent="0.25">
      <c r="A4" s="7">
        <f t="shared" si="2"/>
        <v>2019</v>
      </c>
      <c r="B4" s="77">
        <v>463570.79999999993</v>
      </c>
      <c r="C4" s="78">
        <v>710000</v>
      </c>
      <c r="D4" s="78">
        <v>1127000</v>
      </c>
      <c r="E4" s="78">
        <v>793000</v>
      </c>
      <c r="F4" s="78">
        <v>531000</v>
      </c>
      <c r="G4" s="22">
        <f t="shared" si="0"/>
        <v>3161000</v>
      </c>
      <c r="H4" s="22">
        <f t="shared" si="1"/>
        <v>544325.26305036258</v>
      </c>
      <c r="I4" s="22">
        <f t="shared" si="3"/>
        <v>2616674.7369496375</v>
      </c>
    </row>
    <row r="5" spans="1:9" ht="15.75" customHeight="1" x14ac:dyDescent="0.25">
      <c r="A5" s="7">
        <f t="shared" si="2"/>
        <v>2020</v>
      </c>
      <c r="B5" s="77">
        <v>469816.66599999997</v>
      </c>
      <c r="C5" s="78">
        <v>730000</v>
      </c>
      <c r="D5" s="78">
        <v>1160000</v>
      </c>
      <c r="E5" s="78">
        <v>819000</v>
      </c>
      <c r="F5" s="78">
        <v>551000</v>
      </c>
      <c r="G5" s="22">
        <f t="shared" si="0"/>
        <v>3260000</v>
      </c>
      <c r="H5" s="22">
        <f t="shared" si="1"/>
        <v>551659.16469694453</v>
      </c>
      <c r="I5" s="22">
        <f t="shared" si="3"/>
        <v>2708340.8353030556</v>
      </c>
    </row>
    <row r="6" spans="1:9" ht="15.75" customHeight="1" x14ac:dyDescent="0.25">
      <c r="A6" s="7">
        <f t="shared" si="2"/>
        <v>2021</v>
      </c>
      <c r="B6" s="77">
        <v>476201.21199999994</v>
      </c>
      <c r="C6" s="78">
        <v>749000</v>
      </c>
      <c r="D6" s="78">
        <v>1193000</v>
      </c>
      <c r="E6" s="78">
        <v>847000</v>
      </c>
      <c r="F6" s="78">
        <v>570000</v>
      </c>
      <c r="G6" s="22">
        <f t="shared" si="0"/>
        <v>3359000</v>
      </c>
      <c r="H6" s="22">
        <f t="shared" si="1"/>
        <v>559155.90452807094</v>
      </c>
      <c r="I6" s="22">
        <f t="shared" si="3"/>
        <v>2799844.0954719288</v>
      </c>
    </row>
    <row r="7" spans="1:9" ht="15.75" customHeight="1" x14ac:dyDescent="0.25">
      <c r="A7" s="7">
        <f t="shared" si="2"/>
        <v>2022</v>
      </c>
      <c r="B7" s="77">
        <v>482486.48999999987</v>
      </c>
      <c r="C7" s="78">
        <v>769000</v>
      </c>
      <c r="D7" s="78">
        <v>1227000</v>
      </c>
      <c r="E7" s="78">
        <v>874000</v>
      </c>
      <c r="F7" s="78">
        <v>591000</v>
      </c>
      <c r="G7" s="22">
        <f t="shared" si="0"/>
        <v>3461000</v>
      </c>
      <c r="H7" s="22">
        <f t="shared" si="1"/>
        <v>566536.0837815844</v>
      </c>
      <c r="I7" s="22">
        <f t="shared" si="3"/>
        <v>2894463.9162184158</v>
      </c>
    </row>
    <row r="8" spans="1:9" ht="15.75" customHeight="1" x14ac:dyDescent="0.25">
      <c r="A8" s="7">
        <f t="shared" si="2"/>
        <v>2023</v>
      </c>
      <c r="B8" s="77">
        <v>488697.91319999989</v>
      </c>
      <c r="C8" s="78">
        <v>789000</v>
      </c>
      <c r="D8" s="78">
        <v>1263000</v>
      </c>
      <c r="E8" s="78">
        <v>904000</v>
      </c>
      <c r="F8" s="78">
        <v>612000</v>
      </c>
      <c r="G8" s="22">
        <f t="shared" si="0"/>
        <v>3568000</v>
      </c>
      <c r="H8" s="22">
        <f t="shared" si="1"/>
        <v>573829.54266048083</v>
      </c>
      <c r="I8" s="22">
        <f t="shared" si="3"/>
        <v>2994170.4573395192</v>
      </c>
    </row>
    <row r="9" spans="1:9" ht="15.75" customHeight="1" x14ac:dyDescent="0.25">
      <c r="A9" s="7">
        <f t="shared" si="2"/>
        <v>2024</v>
      </c>
      <c r="B9" s="77">
        <v>494826.72879999981</v>
      </c>
      <c r="C9" s="78">
        <v>810000</v>
      </c>
      <c r="D9" s="78">
        <v>1298000</v>
      </c>
      <c r="E9" s="78">
        <v>933000</v>
      </c>
      <c r="F9" s="78">
        <v>635000</v>
      </c>
      <c r="G9" s="22">
        <f t="shared" si="0"/>
        <v>3676000</v>
      </c>
      <c r="H9" s="22">
        <f t="shared" si="1"/>
        <v>581026.00361888704</v>
      </c>
      <c r="I9" s="22">
        <f t="shared" si="3"/>
        <v>3094973.9963811128</v>
      </c>
    </row>
    <row r="10" spans="1:9" ht="15.75" customHeight="1" x14ac:dyDescent="0.25">
      <c r="A10" s="7">
        <f t="shared" si="2"/>
        <v>2025</v>
      </c>
      <c r="B10" s="77">
        <v>500864.18400000001</v>
      </c>
      <c r="C10" s="78">
        <v>829000</v>
      </c>
      <c r="D10" s="78">
        <v>1336000</v>
      </c>
      <c r="E10" s="78">
        <v>963000</v>
      </c>
      <c r="F10" s="78">
        <v>659000</v>
      </c>
      <c r="G10" s="22">
        <f t="shared" si="0"/>
        <v>3787000</v>
      </c>
      <c r="H10" s="22">
        <f t="shared" si="1"/>
        <v>588115.18911093031</v>
      </c>
      <c r="I10" s="22">
        <f t="shared" si="3"/>
        <v>3198884.8108890699</v>
      </c>
    </row>
    <row r="11" spans="1:9" ht="15.75" customHeight="1" x14ac:dyDescent="0.25">
      <c r="A11" s="7">
        <f t="shared" si="2"/>
        <v>2026</v>
      </c>
      <c r="B11" s="77">
        <v>507080.33839999995</v>
      </c>
      <c r="C11" s="78">
        <v>848000</v>
      </c>
      <c r="D11" s="78">
        <v>1374000</v>
      </c>
      <c r="E11" s="78">
        <v>994000</v>
      </c>
      <c r="F11" s="78">
        <v>683000</v>
      </c>
      <c r="G11" s="22">
        <f t="shared" si="0"/>
        <v>3899000</v>
      </c>
      <c r="H11" s="22">
        <f t="shared" si="1"/>
        <v>595414.20336925215</v>
      </c>
      <c r="I11" s="22">
        <f t="shared" si="3"/>
        <v>3303585.7966307476</v>
      </c>
    </row>
    <row r="12" spans="1:9" ht="15.75" customHeight="1" x14ac:dyDescent="0.25">
      <c r="A12" s="7">
        <f t="shared" si="2"/>
        <v>2027</v>
      </c>
      <c r="B12" s="77">
        <v>513172.6544</v>
      </c>
      <c r="C12" s="78">
        <v>867000</v>
      </c>
      <c r="D12" s="78">
        <v>1412000</v>
      </c>
      <c r="E12" s="78">
        <v>1025000</v>
      </c>
      <c r="F12" s="78">
        <v>707000</v>
      </c>
      <c r="G12" s="22">
        <f t="shared" si="0"/>
        <v>4011000</v>
      </c>
      <c r="H12" s="22">
        <f t="shared" si="1"/>
        <v>602567.80646350642</v>
      </c>
      <c r="I12" s="22">
        <f t="shared" si="3"/>
        <v>3408432.1935364935</v>
      </c>
    </row>
    <row r="13" spans="1:9" ht="15.75" customHeight="1" x14ac:dyDescent="0.25">
      <c r="A13" s="7">
        <f t="shared" si="2"/>
        <v>2028</v>
      </c>
      <c r="B13" s="77">
        <v>519133.97879999992</v>
      </c>
      <c r="C13" s="78">
        <v>886000</v>
      </c>
      <c r="D13" s="78">
        <v>1451000</v>
      </c>
      <c r="E13" s="78">
        <v>1056000</v>
      </c>
      <c r="F13" s="78">
        <v>732000</v>
      </c>
      <c r="G13" s="22">
        <f t="shared" si="0"/>
        <v>4125000</v>
      </c>
      <c r="H13" s="22">
        <f t="shared" si="1"/>
        <v>609567.59909962269</v>
      </c>
      <c r="I13" s="22">
        <f t="shared" si="3"/>
        <v>3515432.4009003774</v>
      </c>
    </row>
    <row r="14" spans="1:9" ht="15.75" customHeight="1" x14ac:dyDescent="0.25">
      <c r="A14" s="7">
        <f t="shared" si="2"/>
        <v>2029</v>
      </c>
      <c r="B14" s="77">
        <v>524957.15839999996</v>
      </c>
      <c r="C14" s="78">
        <v>905000</v>
      </c>
      <c r="D14" s="78">
        <v>1492000</v>
      </c>
      <c r="E14" s="78">
        <v>1089000</v>
      </c>
      <c r="F14" s="78">
        <v>758000</v>
      </c>
      <c r="G14" s="22">
        <f t="shared" si="0"/>
        <v>4244000</v>
      </c>
      <c r="H14" s="22">
        <f t="shared" si="1"/>
        <v>616405.18198353064</v>
      </c>
      <c r="I14" s="22">
        <f t="shared" si="3"/>
        <v>3627594.8180164695</v>
      </c>
    </row>
    <row r="15" spans="1:9" ht="15.75" customHeight="1" x14ac:dyDescent="0.25">
      <c r="A15" s="7">
        <f t="shared" si="2"/>
        <v>2030</v>
      </c>
      <c r="B15" s="77">
        <v>530604.94499999995</v>
      </c>
      <c r="C15" s="78">
        <v>924000</v>
      </c>
      <c r="D15" s="78">
        <v>1532000</v>
      </c>
      <c r="E15" s="78">
        <v>1123000</v>
      </c>
      <c r="F15" s="78">
        <v>786000</v>
      </c>
      <c r="G15" s="22">
        <f t="shared" si="0"/>
        <v>4365000</v>
      </c>
      <c r="H15" s="22">
        <f t="shared" si="1"/>
        <v>623036.81824426423</v>
      </c>
      <c r="I15" s="22">
        <f t="shared" si="3"/>
        <v>3741963.1817557355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129.16210196056329</v>
      </c>
      <c r="I17" s="22">
        <f t="shared" si="4"/>
        <v>-129.16210196056329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4.0274077749999998E-2</v>
      </c>
    </row>
    <row r="4" spans="1:8" ht="15.75" customHeight="1" x14ac:dyDescent="0.25">
      <c r="B4" s="24" t="s">
        <v>7</v>
      </c>
      <c r="C4" s="79">
        <v>0.17181630044989987</v>
      </c>
    </row>
    <row r="5" spans="1:8" ht="15.75" customHeight="1" x14ac:dyDescent="0.25">
      <c r="B5" s="24" t="s">
        <v>8</v>
      </c>
      <c r="C5" s="79">
        <v>0.14816712596581061</v>
      </c>
    </row>
    <row r="6" spans="1:8" ht="15.75" customHeight="1" x14ac:dyDescent="0.25">
      <c r="B6" s="24" t="s">
        <v>10</v>
      </c>
      <c r="C6" s="79">
        <v>0.15592663017563144</v>
      </c>
    </row>
    <row r="7" spans="1:8" ht="15.75" customHeight="1" x14ac:dyDescent="0.25">
      <c r="B7" s="24" t="s">
        <v>13</v>
      </c>
      <c r="C7" s="79">
        <v>0.15740416632468701</v>
      </c>
    </row>
    <row r="8" spans="1:8" ht="15.75" customHeight="1" x14ac:dyDescent="0.25">
      <c r="B8" s="24" t="s">
        <v>14</v>
      </c>
      <c r="C8" s="79">
        <v>1.7738313238858022E-2</v>
      </c>
    </row>
    <row r="9" spans="1:8" ht="15.75" customHeight="1" x14ac:dyDescent="0.25">
      <c r="B9" s="24" t="s">
        <v>27</v>
      </c>
      <c r="C9" s="79">
        <v>7.8795408125588662E-2</v>
      </c>
    </row>
    <row r="10" spans="1:8" ht="15.75" customHeight="1" x14ac:dyDescent="0.25">
      <c r="B10" s="24" t="s">
        <v>15</v>
      </c>
      <c r="C10" s="79">
        <v>0.22987797796952436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0.104064590115913</v>
      </c>
      <c r="D14" s="79">
        <v>0.104064590115913</v>
      </c>
      <c r="E14" s="79">
        <v>8.3413644506463006E-2</v>
      </c>
      <c r="F14" s="79">
        <v>8.3413644506463006E-2</v>
      </c>
    </row>
    <row r="15" spans="1:8" ht="15.75" customHeight="1" x14ac:dyDescent="0.25">
      <c r="B15" s="24" t="s">
        <v>16</v>
      </c>
      <c r="C15" s="79">
        <v>0.24947748883274901</v>
      </c>
      <c r="D15" s="79">
        <v>0.24947748883274901</v>
      </c>
      <c r="E15" s="79">
        <v>0.15412873107556099</v>
      </c>
      <c r="F15" s="79">
        <v>0.15412873107556099</v>
      </c>
    </row>
    <row r="16" spans="1:8" ht="15.75" customHeight="1" x14ac:dyDescent="0.25">
      <c r="B16" s="24" t="s">
        <v>17</v>
      </c>
      <c r="C16" s="79">
        <v>5.6236425104905202E-2</v>
      </c>
      <c r="D16" s="79">
        <v>5.6236425104905202E-2</v>
      </c>
      <c r="E16" s="79">
        <v>4.3086790461488798E-2</v>
      </c>
      <c r="F16" s="79">
        <v>4.3086790461488798E-2</v>
      </c>
    </row>
    <row r="17" spans="1:8" ht="15.75" customHeight="1" x14ac:dyDescent="0.25">
      <c r="B17" s="24" t="s">
        <v>18</v>
      </c>
      <c r="C17" s="79">
        <v>1.87843253636929E-2</v>
      </c>
      <c r="D17" s="79">
        <v>1.87843253636929E-2</v>
      </c>
      <c r="E17" s="79">
        <v>3.83517174393843E-2</v>
      </c>
      <c r="F17" s="79">
        <v>3.83517174393843E-2</v>
      </c>
    </row>
    <row r="18" spans="1:8" ht="15.75" customHeight="1" x14ac:dyDescent="0.25">
      <c r="B18" s="24" t="s">
        <v>19</v>
      </c>
      <c r="C18" s="79">
        <v>0.179476457315983</v>
      </c>
      <c r="D18" s="79">
        <v>0.179476457315983</v>
      </c>
      <c r="E18" s="79">
        <v>0.28170149113166498</v>
      </c>
      <c r="F18" s="79">
        <v>0.28170149113166498</v>
      </c>
    </row>
    <row r="19" spans="1:8" ht="15.75" customHeight="1" x14ac:dyDescent="0.25">
      <c r="B19" s="24" t="s">
        <v>20</v>
      </c>
      <c r="C19" s="79">
        <v>4.84394753428425E-2</v>
      </c>
      <c r="D19" s="79">
        <v>4.84394753428425E-2</v>
      </c>
      <c r="E19" s="79">
        <v>4.2273711115275697E-2</v>
      </c>
      <c r="F19" s="79">
        <v>4.2273711115275697E-2</v>
      </c>
    </row>
    <row r="20" spans="1:8" ht="15.75" customHeight="1" x14ac:dyDescent="0.25">
      <c r="B20" s="24" t="s">
        <v>21</v>
      </c>
      <c r="C20" s="79">
        <v>1.32988387392132E-2</v>
      </c>
      <c r="D20" s="79">
        <v>1.32988387392132E-2</v>
      </c>
      <c r="E20" s="79">
        <v>6.8509933559175503E-3</v>
      </c>
      <c r="F20" s="79">
        <v>6.8509933559175503E-3</v>
      </c>
    </row>
    <row r="21" spans="1:8" ht="15.75" customHeight="1" x14ac:dyDescent="0.25">
      <c r="B21" s="24" t="s">
        <v>22</v>
      </c>
      <c r="C21" s="79">
        <v>3.0992066793069099E-2</v>
      </c>
      <c r="D21" s="79">
        <v>3.0992066793069099E-2</v>
      </c>
      <c r="E21" s="79">
        <v>7.2769550227325397E-2</v>
      </c>
      <c r="F21" s="79">
        <v>7.2769550227325397E-2</v>
      </c>
    </row>
    <row r="22" spans="1:8" ht="15.75" customHeight="1" x14ac:dyDescent="0.25">
      <c r="B22" s="24" t="s">
        <v>23</v>
      </c>
      <c r="C22" s="79">
        <v>0.29923033239163199</v>
      </c>
      <c r="D22" s="79">
        <v>0.29923033239163199</v>
      </c>
      <c r="E22" s="79">
        <v>0.27742337068691936</v>
      </c>
      <c r="F22" s="79">
        <v>0.27742337068691936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8.8200000000000001E-2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0.15620000000000001</v>
      </c>
    </row>
    <row r="29" spans="1:8" ht="15.75" customHeight="1" x14ac:dyDescent="0.25">
      <c r="B29" s="24" t="s">
        <v>41</v>
      </c>
      <c r="C29" s="79">
        <v>0.16930000000000001</v>
      </c>
    </row>
    <row r="30" spans="1:8" ht="15.75" customHeight="1" x14ac:dyDescent="0.25">
      <c r="B30" s="24" t="s">
        <v>42</v>
      </c>
      <c r="C30" s="79">
        <v>0.10550000000000001</v>
      </c>
    </row>
    <row r="31" spans="1:8" ht="15.75" customHeight="1" x14ac:dyDescent="0.25">
      <c r="B31" s="24" t="s">
        <v>43</v>
      </c>
      <c r="C31" s="79">
        <v>0.1099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8.4700000000000011E-2</v>
      </c>
    </row>
    <row r="34" spans="2:3" ht="15.75" customHeight="1" x14ac:dyDescent="0.25">
      <c r="B34" s="24" t="s">
        <v>46</v>
      </c>
      <c r="C34" s="79">
        <v>0.25889999999776481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0.7180978378150239</v>
      </c>
      <c r="D2" s="80">
        <v>0.7180978378150239</v>
      </c>
      <c r="E2" s="80">
        <v>0.74163593486514112</v>
      </c>
      <c r="F2" s="80">
        <v>0.45476947513571125</v>
      </c>
      <c r="G2" s="80">
        <v>0.3318696789243098</v>
      </c>
    </row>
    <row r="3" spans="1:15" ht="15.75" customHeight="1" x14ac:dyDescent="0.25">
      <c r="A3" s="5"/>
      <c r="B3" s="11" t="s">
        <v>118</v>
      </c>
      <c r="C3" s="80">
        <v>0.17653238512952671</v>
      </c>
      <c r="D3" s="80">
        <v>0.17653238512952671</v>
      </c>
      <c r="E3" s="80">
        <v>0.12045362163581487</v>
      </c>
      <c r="F3" s="80">
        <v>0.24823237875211529</v>
      </c>
      <c r="G3" s="80">
        <v>0.26627891642304508</v>
      </c>
    </row>
    <row r="4" spans="1:15" ht="15.75" customHeight="1" x14ac:dyDescent="0.25">
      <c r="A4" s="5"/>
      <c r="B4" s="11" t="s">
        <v>116</v>
      </c>
      <c r="C4" s="81">
        <v>7.7477777246653945E-2</v>
      </c>
      <c r="D4" s="81">
        <v>7.7477777246653945E-2</v>
      </c>
      <c r="E4" s="81">
        <v>7.7477777246653945E-2</v>
      </c>
      <c r="F4" s="81">
        <v>0.17251718400254945</v>
      </c>
      <c r="G4" s="81">
        <v>0.21900385035054182</v>
      </c>
    </row>
    <row r="5" spans="1:15" ht="15.75" customHeight="1" x14ac:dyDescent="0.25">
      <c r="A5" s="5"/>
      <c r="B5" s="11" t="s">
        <v>119</v>
      </c>
      <c r="C5" s="81">
        <v>2.7891999808795424E-2</v>
      </c>
      <c r="D5" s="81">
        <v>2.7891999808795424E-2</v>
      </c>
      <c r="E5" s="81">
        <v>6.0432666252390077E-2</v>
      </c>
      <c r="F5" s="81">
        <v>0.12448096210962403</v>
      </c>
      <c r="G5" s="81">
        <v>0.18284755430210331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0.71267070366742602</v>
      </c>
      <c r="D8" s="80">
        <v>0.71267070366742602</v>
      </c>
      <c r="E8" s="80">
        <v>0.60212048352112668</v>
      </c>
      <c r="F8" s="80">
        <v>0.66852751922611853</v>
      </c>
      <c r="G8" s="80">
        <v>0.78832082506050949</v>
      </c>
    </row>
    <row r="9" spans="1:15" ht="15.75" customHeight="1" x14ac:dyDescent="0.25">
      <c r="B9" s="7" t="s">
        <v>121</v>
      </c>
      <c r="C9" s="80">
        <v>0.17237155633257401</v>
      </c>
      <c r="D9" s="80">
        <v>0.17237155633257401</v>
      </c>
      <c r="E9" s="80">
        <v>0.26591107647887324</v>
      </c>
      <c r="F9" s="80">
        <v>0.22899238077388154</v>
      </c>
      <c r="G9" s="80">
        <v>0.15048855193949046</v>
      </c>
    </row>
    <row r="10" spans="1:15" ht="15.75" customHeight="1" x14ac:dyDescent="0.25">
      <c r="B10" s="7" t="s">
        <v>122</v>
      </c>
      <c r="C10" s="81">
        <v>6.1220653000000007E-2</v>
      </c>
      <c r="D10" s="81">
        <v>6.1220653000000007E-2</v>
      </c>
      <c r="E10" s="81">
        <v>9.2155420000000016E-2</v>
      </c>
      <c r="F10" s="81">
        <v>6.2359885000000004E-2</v>
      </c>
      <c r="G10" s="81">
        <v>4.0530058666666674E-2</v>
      </c>
    </row>
    <row r="11" spans="1:15" ht="15.75" customHeight="1" x14ac:dyDescent="0.25">
      <c r="B11" s="7" t="s">
        <v>123</v>
      </c>
      <c r="C11" s="81">
        <v>5.3737086999999996E-2</v>
      </c>
      <c r="D11" s="81">
        <v>5.3737086999999996E-2</v>
      </c>
      <c r="E11" s="81">
        <v>3.9813019999999998E-2</v>
      </c>
      <c r="F11" s="81">
        <v>4.0120215000000001E-2</v>
      </c>
      <c r="G11" s="81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0.80740865400000006</v>
      </c>
      <c r="D14" s="82">
        <v>0.79280759528</v>
      </c>
      <c r="E14" s="82">
        <v>0.79280759528</v>
      </c>
      <c r="F14" s="82">
        <v>0.78136551429400003</v>
      </c>
      <c r="G14" s="82">
        <v>0.78136551429400003</v>
      </c>
      <c r="H14" s="83">
        <v>0.40799999999999997</v>
      </c>
      <c r="I14" s="83">
        <v>0.62256415478615079</v>
      </c>
      <c r="J14" s="83">
        <v>0.64900000000000002</v>
      </c>
      <c r="K14" s="83">
        <v>0.68204480651731159</v>
      </c>
      <c r="L14" s="83">
        <v>0.40056053896499999</v>
      </c>
      <c r="M14" s="83">
        <v>0.37274846420800001</v>
      </c>
      <c r="N14" s="83">
        <v>0.36532185598849998</v>
      </c>
      <c r="O14" s="83">
        <v>0.3935538153575</v>
      </c>
    </row>
    <row r="15" spans="1:15" ht="15.75" customHeight="1" x14ac:dyDescent="0.25">
      <c r="B15" s="16" t="s">
        <v>68</v>
      </c>
      <c r="C15" s="80">
        <f>iron_deficiency_anaemia*C14</f>
        <v>0.3327498877788414</v>
      </c>
      <c r="D15" s="80">
        <f t="shared" ref="D15:O15" si="0">iron_deficiency_anaemia*D14</f>
        <v>0.32673248800678956</v>
      </c>
      <c r="E15" s="80">
        <f t="shared" si="0"/>
        <v>0.32673248800678956</v>
      </c>
      <c r="F15" s="80">
        <f t="shared" si="0"/>
        <v>0.32201696861622342</v>
      </c>
      <c r="G15" s="80">
        <f t="shared" si="0"/>
        <v>0.32201696861622342</v>
      </c>
      <c r="H15" s="80">
        <f t="shared" si="0"/>
        <v>0.16814528001549914</v>
      </c>
      <c r="I15" s="80">
        <f t="shared" si="0"/>
        <v>0.25657162777973008</v>
      </c>
      <c r="J15" s="80">
        <f t="shared" si="0"/>
        <v>0.26746638904426218</v>
      </c>
      <c r="K15" s="80">
        <f t="shared" si="0"/>
        <v>0.28108484062492722</v>
      </c>
      <c r="L15" s="80">
        <f t="shared" si="0"/>
        <v>0.16507932349860094</v>
      </c>
      <c r="M15" s="80">
        <f t="shared" si="0"/>
        <v>0.15361738943529762</v>
      </c>
      <c r="N15" s="80">
        <f t="shared" si="0"/>
        <v>0.15055672983080437</v>
      </c>
      <c r="O15" s="80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0.20499999999999999</v>
      </c>
      <c r="D2" s="81">
        <v>0.20499999999999999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0.44400000000000001</v>
      </c>
      <c r="D3" s="81">
        <v>0.65500000000000003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8.5000000000000006E-2</v>
      </c>
      <c r="D4" s="81">
        <v>8.5000000000000006E-2</v>
      </c>
      <c r="E4" s="81">
        <v>0.28999999999999998</v>
      </c>
      <c r="F4" s="81">
        <v>0.55399999999999994</v>
      </c>
      <c r="G4" s="81">
        <v>0</v>
      </c>
    </row>
    <row r="5" spans="1:7" x14ac:dyDescent="0.25">
      <c r="B5" s="43" t="s">
        <v>169</v>
      </c>
      <c r="C5" s="80">
        <f>1-SUM(C2:C4)</f>
        <v>0.26600000000000001</v>
      </c>
      <c r="D5" s="80">
        <f>1-SUM(D2:D4)</f>
        <v>5.5000000000000049E-2</v>
      </c>
      <c r="E5" s="80">
        <f>1-SUM(E2:E4)</f>
        <v>0.71</v>
      </c>
      <c r="F5" s="80">
        <f>1-SUM(F2:F4)</f>
        <v>0.44600000000000006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0.32412999999999997</v>
      </c>
      <c r="D2" s="144">
        <v>0.31885000000000002</v>
      </c>
      <c r="E2" s="144">
        <v>0.31364000000000003</v>
      </c>
      <c r="F2" s="144">
        <v>0.30843999999999999</v>
      </c>
      <c r="G2" s="144">
        <v>0.30314000000000002</v>
      </c>
      <c r="H2" s="144">
        <v>0.29776000000000002</v>
      </c>
      <c r="I2" s="144">
        <v>0.29249999999999998</v>
      </c>
      <c r="J2" s="144">
        <v>0.28736999999999996</v>
      </c>
      <c r="K2" s="144">
        <v>0.28234999999999999</v>
      </c>
      <c r="L2" s="144">
        <v>0.27745999999999998</v>
      </c>
      <c r="M2" s="144">
        <v>0.27268999999999999</v>
      </c>
      <c r="N2" s="144">
        <v>0.26802999999999999</v>
      </c>
      <c r="O2" s="144">
        <v>0.26347999999999999</v>
      </c>
      <c r="P2" s="144">
        <v>0.25905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7.621E-2</v>
      </c>
      <c r="D4" s="144">
        <v>7.5090000000000004E-2</v>
      </c>
      <c r="E4" s="144">
        <v>7.4020000000000002E-2</v>
      </c>
      <c r="F4" s="144">
        <v>7.2989999999999999E-2</v>
      </c>
      <c r="G4" s="144">
        <v>7.2039999999999993E-2</v>
      </c>
      <c r="H4" s="144">
        <v>7.1129999999999999E-2</v>
      </c>
      <c r="I4" s="144">
        <v>7.0250000000000007E-2</v>
      </c>
      <c r="J4" s="144">
        <v>6.9390000000000007E-2</v>
      </c>
      <c r="K4" s="144">
        <v>6.8540000000000004E-2</v>
      </c>
      <c r="L4" s="144">
        <v>6.7720000000000002E-2</v>
      </c>
      <c r="M4" s="144">
        <v>6.6920000000000007E-2</v>
      </c>
      <c r="N4" s="144">
        <v>6.6140000000000004E-2</v>
      </c>
      <c r="O4" s="144">
        <v>6.5369999999999998E-2</v>
      </c>
      <c r="P4" s="144">
        <v>6.4630000000000007E-2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0.32306036249053754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0.25405585641619116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0.15683013945289853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0.20499999999999999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0.46599999999999997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96.674000000000007</v>
      </c>
      <c r="D13" s="143">
        <v>92.918999999999997</v>
      </c>
      <c r="E13" s="143">
        <v>89.367000000000004</v>
      </c>
      <c r="F13" s="143">
        <v>85.994</v>
      </c>
      <c r="G13" s="143">
        <v>82.82</v>
      </c>
      <c r="H13" s="143">
        <v>79.793000000000006</v>
      </c>
      <c r="I13" s="143">
        <v>76.888000000000005</v>
      </c>
      <c r="J13" s="143">
        <v>74.114000000000004</v>
      </c>
      <c r="K13" s="143">
        <v>71.489999999999995</v>
      </c>
      <c r="L13" s="143">
        <v>68.962999999999994</v>
      </c>
      <c r="M13" s="143">
        <v>66.551000000000002</v>
      </c>
      <c r="N13" s="143">
        <v>64.233000000000004</v>
      </c>
      <c r="O13" s="143">
        <v>62.03</v>
      </c>
      <c r="P13" s="143">
        <v>59.902000000000001</v>
      </c>
    </row>
    <row r="14" spans="1:16" x14ac:dyDescent="0.25">
      <c r="B14" s="16" t="s">
        <v>170</v>
      </c>
      <c r="C14" s="143">
        <f>maternal_mortality</f>
        <v>6.79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0.55200000000000005</v>
      </c>
      <c r="E2" s="92">
        <f>food_insecure</f>
        <v>0.55200000000000005</v>
      </c>
      <c r="F2" s="92">
        <f>food_insecure</f>
        <v>0.55200000000000005</v>
      </c>
      <c r="G2" s="92">
        <f>food_insecure</f>
        <v>0.55200000000000005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0.55200000000000005</v>
      </c>
      <c r="F5" s="92">
        <f>food_insecure</f>
        <v>0.55200000000000005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0.10000250533221153</v>
      </c>
      <c r="D7" s="92">
        <f>diarrhoea_1_5mo/26</f>
        <v>0.10261020965576884</v>
      </c>
      <c r="E7" s="92">
        <f>diarrhoea_6_11mo/26</f>
        <v>0.10261020965576884</v>
      </c>
      <c r="F7" s="92">
        <f>diarrhoea_12_23mo/26</f>
        <v>9.6362836431538465E-2</v>
      </c>
      <c r="G7" s="92">
        <f>diarrhoea_24_59mo/26</f>
        <v>9.6362836431538465E-2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0.55200000000000005</v>
      </c>
      <c r="F8" s="92">
        <f>food_insecure</f>
        <v>0.55200000000000005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0.29600000000000004</v>
      </c>
      <c r="E9" s="92">
        <f>IF(ISBLANK(comm_deliv), frac_children_health_facility,1)</f>
        <v>0.29600000000000004</v>
      </c>
      <c r="F9" s="92">
        <f>IF(ISBLANK(comm_deliv), frac_children_health_facility,1)</f>
        <v>0.29600000000000004</v>
      </c>
      <c r="G9" s="92">
        <f>IF(ISBLANK(comm_deliv), frac_children_health_facility,1)</f>
        <v>0.29600000000000004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0.10000250533221153</v>
      </c>
      <c r="D11" s="92">
        <f>diarrhoea_1_5mo/26</f>
        <v>0.10261020965576884</v>
      </c>
      <c r="E11" s="92">
        <f>diarrhoea_6_11mo/26</f>
        <v>0.10261020965576884</v>
      </c>
      <c r="F11" s="92">
        <f>diarrhoea_12_23mo/26</f>
        <v>9.6362836431538465E-2</v>
      </c>
      <c r="G11" s="92">
        <f>diarrhoea_24_59mo/26</f>
        <v>9.6362836431538465E-2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0.55200000000000005</v>
      </c>
      <c r="I14" s="92">
        <f>food_insecure</f>
        <v>0.55200000000000005</v>
      </c>
      <c r="J14" s="92">
        <f>food_insecure</f>
        <v>0.55200000000000005</v>
      </c>
      <c r="K14" s="92">
        <f>food_insecure</f>
        <v>0.55200000000000005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0.56600000000000006</v>
      </c>
      <c r="I17" s="92">
        <f>frac_PW_health_facility</f>
        <v>0.56600000000000006</v>
      </c>
      <c r="J17" s="92">
        <f>frac_PW_health_facility</f>
        <v>0.56600000000000006</v>
      </c>
      <c r="K17" s="92">
        <f>frac_PW_health_facility</f>
        <v>0.56600000000000006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0.99</v>
      </c>
      <c r="I18" s="92">
        <f>frac_malaria_risk</f>
        <v>0.99</v>
      </c>
      <c r="J18" s="92">
        <f>frac_malaria_risk</f>
        <v>0.99</v>
      </c>
      <c r="K18" s="92">
        <f>frac_malaria_risk</f>
        <v>0.99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0.78500000000000003</v>
      </c>
      <c r="M23" s="92">
        <f>famplan_unmet_need</f>
        <v>0.78500000000000003</v>
      </c>
      <c r="N23" s="92">
        <f>famplan_unmet_need</f>
        <v>0.78500000000000003</v>
      </c>
      <c r="O23" s="92">
        <f>famplan_unmet_need</f>
        <v>0.78500000000000003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0.4469298640197753</v>
      </c>
      <c r="M24" s="92">
        <f>(1-food_insecure)*(0.49)+food_insecure*(0.7)</f>
        <v>0.60592000000000001</v>
      </c>
      <c r="N24" s="92">
        <f>(1-food_insecure)*(0.49)+food_insecure*(0.7)</f>
        <v>0.60592000000000001</v>
      </c>
      <c r="O24" s="92">
        <f>(1-food_insecure)*(0.49)+food_insecure*(0.7)</f>
        <v>0.60592000000000001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0.19154137029418938</v>
      </c>
      <c r="M25" s="92">
        <f>(1-food_insecure)*(0.21)+food_insecure*(0.3)</f>
        <v>0.25967999999999997</v>
      </c>
      <c r="N25" s="92">
        <f>(1-food_insecure)*(0.21)+food_insecure*(0.3)</f>
        <v>0.25967999999999997</v>
      </c>
      <c r="O25" s="92">
        <f>(1-food_insecure)*(0.21)+food_insecure*(0.3)</f>
        <v>0.25967999999999997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9.9134165771484345E-2</v>
      </c>
      <c r="M26" s="92">
        <f>(1-food_insecure)*(0.3)</f>
        <v>0.13439999999999999</v>
      </c>
      <c r="N26" s="92">
        <f>(1-food_insecure)*(0.3)</f>
        <v>0.13439999999999999</v>
      </c>
      <c r="O26" s="92">
        <f>(1-food_insecure)*(0.3)</f>
        <v>0.13439999999999999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0.262394599914551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0.99</v>
      </c>
      <c r="D33" s="92">
        <f t="shared" si="3"/>
        <v>0.99</v>
      </c>
      <c r="E33" s="92">
        <f t="shared" si="3"/>
        <v>0.99</v>
      </c>
      <c r="F33" s="92">
        <f t="shared" si="3"/>
        <v>0.99</v>
      </c>
      <c r="G33" s="92">
        <f t="shared" si="3"/>
        <v>0.99</v>
      </c>
      <c r="H33" s="92">
        <f t="shared" si="3"/>
        <v>0.99</v>
      </c>
      <c r="I33" s="92">
        <f t="shared" si="3"/>
        <v>0.99</v>
      </c>
      <c r="J33" s="92">
        <f t="shared" si="3"/>
        <v>0.99</v>
      </c>
      <c r="K33" s="92">
        <f t="shared" si="3"/>
        <v>0.99</v>
      </c>
      <c r="L33" s="92">
        <f t="shared" si="3"/>
        <v>0.99</v>
      </c>
      <c r="M33" s="92">
        <f t="shared" si="3"/>
        <v>0.99</v>
      </c>
      <c r="N33" s="92">
        <f t="shared" si="3"/>
        <v>0.99</v>
      </c>
      <c r="O33" s="92">
        <f t="shared" si="3"/>
        <v>0.99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2020-03-24T06:49:18Z</dcterms:modified>
</cp:coreProperties>
</file>