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EEB548AD-332F-480D-8544-FD933C117378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I17" i="2" s="1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I10" i="2" s="1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4" i="2"/>
  <c r="I18" i="2"/>
  <c r="I32" i="2"/>
  <c r="I20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6" i="51" l="1"/>
  <c r="I15" i="2"/>
  <c r="I12" i="2"/>
  <c r="I11" i="2"/>
  <c r="I9" i="2"/>
  <c r="I8" i="2"/>
  <c r="I7" i="2"/>
  <c r="I4" i="2"/>
  <c r="I3" i="2"/>
  <c r="I2" i="2"/>
  <c r="C8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D50A9552-5D47-4A7B-9388-5B5EABE16C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7B152867-CE64-4300-9117-68C74CCC935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31264FBB-AE34-47AC-8B28-61474461E57F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FC6645A2-121B-49B9-A3AD-C795BA1BD327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28DEACCA-A4ED-49BF-8445-63DB67649236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86C90FC2-7A9D-4E41-80A6-F3A8B13DDE2F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60EE093A-5DD9-456C-A28B-F82C85C844A6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7154447B-1611-4677-BD6F-5A44D8DD63B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B4D9ED5E-47B5-4BB5-BCD3-CF8B0DB86AB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F6738649-7CA3-4467-835C-5033C17D066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D6687BC4-0E24-45A5-A040-55D682A3831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2D67220C-58A5-45EE-A2A0-0549CF52CB6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3EBBEEE0-C735-453C-AA8B-E3E67ED87EC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61AB4F1C-1875-4686-BC20-298E9B91932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CFE0A358-E779-433D-9ACA-197158979C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4857277E-8746-419F-A8EA-78C2E0B4AAF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4A3F68DB-9BFA-4FC0-AA63-8A0B95F3542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68E70E9E-7AB2-4D4E-8B61-13E27AE9D66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B7CE1B3-FC6C-407E-83BD-E5B5DA58BD3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ADE84E1A-EEB5-4F85-ACA8-0B673A73358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05FFAFDF-9214-4138-B6FF-BAB466291CE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9C7F46C4-0E92-45F1-90C8-C16EDCCB007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512505A2-9665-4549-A021-063054D0C2A1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8D55E1A1-514B-4272-B101-8E841EC115D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A0738F4A-8136-4773-B613-576FFF0989C6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EBAB5480-44C1-4D28-B998-AF98EA27C28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29D925D3-05FC-44F8-9140-1CFA73A8D35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8FB71490-B966-4865-AF84-759AED97891F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3773A33C-DA4B-4FBF-8280-3AACB2BA98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F6D2FB1D-FD95-4434-BD52-683D30717B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937E5C9B-3FB0-43B2-87E3-DD7C184C31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D8AFFA0C-7BAB-4B89-9579-7443881243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50C903C2-975A-4AA8-97BF-518A585F84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88BC2E38-531D-469E-9221-0737B9D05722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4901DEAC-3CC0-49AD-8357-CDBA92E7ABA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A18571D-F9B9-463C-BB06-4E80F414B8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553B56AD-7A91-47AA-94A7-ADECE16B14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AE4C9360-64D4-4579-B720-1F2E7E65E2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4B2044E6-E8B2-4404-8569-C62A940D3A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DD5295FB-CC18-4C88-AA1F-43A0DD928B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748AB01A-7EB7-4930-9BA8-CEE62EE358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0D977CFC-EC86-443E-A69F-0EAF3197F6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FEC12AAA-0D40-409E-8E9E-C957C6A0D3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D737FCE4-7AD0-42DE-B426-7F5967C169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8E9E6B6B-1EA6-4FC4-BF8C-6FAC4D487E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D8AE17E8-9C6F-4541-A043-D6D8050669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74A51799-8B35-4F78-B083-FB93CE0ADB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34B2727E-45BF-4E5C-B57F-5B98B63241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361C7E58-7E51-431E-BBA5-ADCCBB6DA0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E2BCD99F-55F8-425D-8971-754AE0184D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84FC9274-C1EF-4E73-8291-25C1AE6EB8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2C179C34-AB0F-4DE3-B657-271BD9CF79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FB95EE2D-6E02-4E65-9178-B59BBB1932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DDC8A831-4A9D-47C9-A37D-33CB8B3D15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E4F3485C-CD24-45C0-AF71-3320942E72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36058006-00D5-433A-9824-405CD01A9F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CE619998-CC50-403D-A9DA-9F57DCFD05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A11A2228-251C-4BBE-98BA-14D0BF1B3A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B426A47B-75F8-4150-AA66-6A25ED8CC5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8F0D9E8F-EE21-405E-863A-B669EFACBB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B36A9236-BAB1-4512-8BE3-B60759916B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363A2164-B6E6-40C9-B6C8-A4A553439D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181B3187-F719-4F80-8CC3-2015FDC778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2ED2F73E-8A5C-48A2-B7F3-D4E293E35F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EE099609-E70E-4718-9D33-A958554364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1542614B-BDC6-4155-A370-8035B3146F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2FF2707-A178-4140-A577-A74B7678F9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04A51089-8E65-4254-9F4A-FF9D409877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42966C99-F78E-4D10-BE76-4C48FD9CFF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97C8D753-29E6-46A5-936E-8385CC9028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846E1FC2-1892-43F7-8AF6-598EB2176E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1928AA55-2C13-467C-AC9A-DBF0112375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06144F3F-867E-479F-8855-E8940014FF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F02FAF08-385D-4F39-8B1D-76E912D4D2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89230331-D893-4738-A806-49F227C638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1A83CE8F-207E-4493-902A-199E98459D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26A03E1C-6048-44C4-A2C2-713A191B38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A8476702-2CFD-48AC-B570-6EFCA088A1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F3CE56EC-C1DF-4125-86E3-2604F42C1E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0ADF881C-7851-45F5-AAC9-4558B124AB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7629D328-AB6F-4135-AAA6-20C0CD3EDF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ABB1030E-26C2-4A5D-8D82-92855AA2E1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0587751C-7134-4F0A-AB0D-B0755021E9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5E84E4C4-C1A0-4498-A633-360A860B80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2E298E39-9671-4447-92C5-64D6B59EBD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613A0484-EDED-4127-998D-1CCA8527D5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1BC55AA7-1517-462C-ADA7-20C554E5E9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099EFECF-75AC-4EF0-BD83-540AED120A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E39A5220-C39B-45EE-BD13-C61BFE12A8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56541328-4E4D-4EC0-989F-B78137BDB8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3588FBC3-FBD5-4A98-BE9C-8B534170E1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F1327353-6711-477F-8EE1-F144D2CE21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C587F089-20BE-4D90-B6EE-DBAD1B31E3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64395F9F-D623-4CE1-9897-1BF770C5EC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C1562391-8E14-4500-856E-49B3F2F8BC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E9B527C8-6D6F-4232-8A8E-CD00C5BDC7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461055C2-ADF7-486E-847C-D2581B7F31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D71B33DD-DE2C-4A4F-B7C7-A6AAC1C268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D3205BE2-803E-44BE-AEFC-C66C5842A8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21EEB203-035C-43F3-AD59-39CA4F216B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5707FDF3-D88C-4967-BF0C-1618EF167D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1D3BD17A-EC5F-4DDF-B425-A69B5B08DA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CF759937-F0D1-4158-BDE7-E4C1C57506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3761E8ED-9F47-4096-9169-804B4BA4A1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CD0CD9E7-D7BA-4E45-9FFF-E2B5BA4646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F8B1AD4F-57D9-408E-805C-5A3B2D2E85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674EE37E-C62B-4D23-BAA4-DDCC9CC5EB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6C224138-A9C6-4651-BE52-1D302F385C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2C51B820-C9C9-4DBC-98B6-12A6C14FE0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3B0210F8-9FDA-449F-81BF-CE9E6AC2F0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34A5E9DA-A509-4C09-989B-6F704E67D0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E86323DD-D3DC-4BCC-9CB7-F64747922E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503B6E82-1234-4779-9681-CDF9FD6809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5D071288-D3EB-4FB3-A7AA-BDB454D70A2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FE059607-00DE-4194-AA0A-225F8A63EDE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D41FB10-B768-4C2F-A6E7-306309EA601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02B123F3-EE42-481A-B905-0B43F5A8410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FFD978D6-EBBB-4008-A018-817754FCFAF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09C54369-0B46-416B-BF7A-0E5AD1E682A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F8F529B1-74B9-4787-A41A-827E037D67D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92C69DBF-1270-4AE5-8570-8FD0C673E27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ACA7942D-D5D3-434A-8657-E81CE9E2B15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6E9781B4-933F-45EF-BA5D-06E28A62961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AB331CB2-F638-4426-8D29-4BDF58B28D8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C3C53D05-A298-4087-B2A8-A41A7FEBC2D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96E45AEA-75D7-4364-8B97-85F0DC5F374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938D21CF-43A0-4400-9AC3-0E46F950F4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F4845293-83A4-44BB-AC00-2B5D4A99D82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793AD261-A35C-4851-94E3-1F99C990287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7778599C-7F22-4DE8-91B8-F17A8697A79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7098581F-3975-49FA-B20A-9ACE796DCFA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79450660-4178-480A-9D21-C8E6FA2D4C1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3A45E1B3-FFDE-4DD7-8EF1-A10566BAEDA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1FD76E59-22DA-4E5D-8EB1-E699F4634B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6E1F488A-3163-4FC5-B37C-561E827E9E1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A43C60AC-91D2-4452-8AFB-EDE574D71B6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F63C901C-885D-46A8-B530-147CE6BB935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4F2303CB-6B4D-4B12-A396-E79E71838EF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6FBE353F-81E6-4664-B7AA-9A3910D7A4F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258DD141-4EBC-4626-A4E9-3D80DC6FA2B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C7CD55B0-C379-4FBE-AD05-7E7E8A627A1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D63B5C03-1346-453A-B79E-D96221E809E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02AD8890-9060-4C57-9ED7-9ECFF89C678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F209E80B-2421-457B-AAB9-10E0DCF912B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C5EDD313-E2AD-4D2A-A689-1EBDE16DE40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814D8D50-C0EA-4717-96DC-322F98FC799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12010F4C-7845-4142-8AE8-BFD796AD6AA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EA21ED44-7EFB-4DA0-AD21-A091D3880D0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33B2842F-8184-4A54-A722-BAD3231DA3B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D74CAFD1-4167-48D1-9624-7B3CB1453B5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BD344FC4-1E16-4F16-AF7E-A4729889571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D7DB1A3E-8296-411D-B34A-CC9074EB2B4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8A0EC8A-21CA-4D07-AF88-B0610B02945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2CED9ED-5B77-4AB0-B07A-2A2FE97EADD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77A6C6BD-79ED-44AE-A48A-7071B3FC2C4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E0484B64-284C-450F-AB56-425AB8C1DBD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9EB1021E-44BE-48CE-905E-816EFDF3CF2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185A7E2B-7CE0-48A6-88F0-B044D2E5D9C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324ABFA-20FD-4C07-ADD6-2C4F68761F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BA1849D0-9F77-463B-AD63-D7B0BB4890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5D6D4F04-2D94-4143-A276-90AD35EFFA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15894CB8-40F1-4AEE-96DD-1499D231B9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E98B8ECA-1A65-4881-86B1-255CB6FCCD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EE10A340-9E94-4916-80C2-63F0C8286D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112E9F92-AF8F-41C9-AA87-DDD99A0505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CC96EFA9-C4CB-4936-A11F-F120AD97EC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3EB6029A-229F-4E45-AAC9-CAFC4E0E0F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28F18180-5408-4A0D-A7EE-5E93598BA4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363319ED-F8B3-4241-A99D-55C1994B51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05F25AD6-70C2-4C6E-99B4-20B41FFA02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E2D79E03-3E03-4B07-847E-C3CE037732E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74024625-3F3D-4BAB-BF4F-CE14211B0C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45F59F03-7E9A-4BBA-AB83-513381A40B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E3740EE0-9800-49F2-9C8A-C302AA68E9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F5A3ABD0-A79D-4907-943A-9AA09E2FF5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3E2FDBCD-9ADA-4B00-AB34-0BD9DA79CBE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86BEBC4B-4C4A-4182-AE44-89DF2FB65A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2A8E260D-C123-4F51-90C6-586EBEF6A6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B30551FC-4121-48E2-B2BC-DD494AD790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01206336-17D9-484F-8A12-114F525627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EB08ACC9-5E45-4ED4-BDC9-8D6E273972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F8A00F57-8781-4BF0-A030-4FE3CB96D8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E746EDDA-3C84-4695-9368-AECEA8954A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CD625DF3-B73B-43D8-B21F-A5D6E88C80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7462CE5A-8B50-4CBD-A020-F612CC111E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784268ED-0535-4C91-893D-3DF4ED20B6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5E2E499D-9E76-4E88-84D1-AB97107548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3ABAA768-2351-4EDC-B9FA-DD9832DC3B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458D2C08-34CF-45A0-9305-C29DB0B261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AAA2C34C-9217-48D0-B01B-10D1346A33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5BD988B0-169B-4118-A06A-678138C8626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730F4450-32C1-4786-B4A8-702161EFD53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D344D236-F4FF-44B7-8385-8BD65A2C71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BC23880D-03C2-4BEA-8A56-ABBDE14EFB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FF1388CF-7ACC-4904-BABF-0A68215811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09E4616E-8E5D-4A99-924F-9B424FE1E0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B4DE4FBD-67B2-4654-82E3-9F36B0404B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482291EA-003E-457C-8924-C7A3AF1947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83FA404F-22B6-4E0F-A949-1D79BDFAB3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569DFFB1-BDD4-4F3C-9890-B3B40060F6D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415DBCF5-144B-4EED-96DF-3BBFA575CDF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A4930EBE-E8A0-4120-86D8-34B04FA0909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7C5F70E8-3222-464C-9A26-E83F0EDA94C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45AD317A-2DBE-4ACF-9E14-9097CBF69FD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0133DF5F-0273-41DA-86F4-7267E0333A3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E5C958F8-7B8C-410D-883E-32974615BB0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EAFB8BFF-204A-419E-BCCF-359765F2F6D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B3E12121-3DF5-4900-AA18-FD7F0571EC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7D865C29-3552-4BF3-B3EF-9BA6B0D525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985A3484-170F-46A1-A302-2DB3FF0362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CBD14874-945B-45D0-8107-B2EFCD4616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EE1F3056-16B2-4D64-9FF3-5951393DEC1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30032008-E1E0-4CDC-B50B-2CBC93E6A29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C6145F6E-6B13-43A8-9AE1-1C3A3A7F2F7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BFB30A9F-DA99-47E9-8827-B315D00BFEDE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A85D3CDC-1CD7-43F4-915E-1752D7BCE08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304CDE0D-44CE-4BD9-9392-C74B60817E8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2035D103-E082-4318-A48A-41464A23CD0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A69BEAEB-B52E-4F4B-9D58-8950592667F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FD8BEF12-50E4-4BF7-8F8C-7F743EB4B3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E3E9D4D3-1363-4B14-B8DF-EDAC1E1593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35294282-3C5C-4B6D-8B54-04297E5FC7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A5D97EDA-3386-4744-BB0D-FA688EE53F3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4FE3C0D4-4FF0-41A5-8234-7AFC9981E5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93EBEE14-A507-41E5-9C8E-D76AF7C32A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E4355FD4-E7EB-455D-AD3B-6D21211D45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C0629B9C-2674-408C-BC6C-6910E2C35C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958ADC6B-8457-4321-9E38-7EDD8298C9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3C0A34E6-528E-465E-9AF8-23D221A41C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2D35263C-7F24-4599-AC6C-0AB78E8741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2A4FCD43-E3A3-48EC-AFF3-7C6E13CF00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37EC3529-EE77-49E9-B1BE-721FB9777E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1A4490A6-3F8C-4F1F-B9FB-A445C7B15C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FAD52BF3-1179-42AB-B9D6-800DB915E4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9321B5BE-ABC7-4EE3-B070-8EEF0633FB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85E2A64B-FF64-4B9E-8BCF-B0D2247392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C4BDDFE8-DDB6-4AE0-AAB5-BA37930E6B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60AD07A3-A05F-4A98-81D4-0BC36C596A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888FF75D-2C02-4DC1-A757-178A3CABE2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C5E68E40-63FE-4E04-BD61-EB04D7953B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35EC3EF6-8F3A-4BB4-8BAD-4521F40C5E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54F26CA2-7F62-4D3A-9EFF-5E6E743CF4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43FB882E-3D5D-48F4-987A-DC1130525A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6982B6DD-960C-4D25-A8CB-664A51A031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64F55670-FCD8-499A-9F4E-B7E5CA9AEC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1BB40C91-A1C3-4830-85C0-737CDC07BE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2AF74A5A-9FB9-413F-87DB-B466F53C26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1FA9F993-1D40-4581-829D-DD5A4E163B3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1CA1614C-545E-42B5-B23C-7D12C53A3B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1E70F025-8E2E-444A-8C5C-39CA4AB1A5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3F8E7A8D-64D4-4544-B19A-DAC510ADA0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1B484472-AE3B-44FD-B2F6-6AC4AE5552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69BB4B7E-99B2-4438-ADDE-A605F153B8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DE1D2C9F-C88C-4FFB-A0FD-B86784D96C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71BC7F8B-20D0-4F1A-88D2-0DC9889FC9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DC70F78A-ADDF-4DC2-A612-0352661F43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CD562732-067C-4A8C-9825-E20E675799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1973CEA2-2F3E-4C2C-8AE3-EF284E341C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D3AC22B2-128F-441E-B4AF-A5E9D87110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526369B-F596-461F-B991-E3BC3EA606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747A7B90-23C8-49D8-A1E4-DD8A1C2285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9A4FFE6F-AEE2-4457-84CD-A880B150907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9F736D60-2FAB-4539-8119-B1ECCD93F69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69020B8E-C54F-4B90-AB2F-C8B587028E9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56AF86AD-28C2-4E6E-BD29-A3FCFBF3382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02C04D5C-77A8-4078-98B9-DD343F2D0B3D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177FF72B-0F72-48AA-B4A8-E20D9CABB9B0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C4F72D5E-1BE4-4F8C-BBF3-F1BEC79C23D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74726C86-5A27-4B17-BF3C-6552BFC79C5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6AD54172-9F5B-491E-9256-7B0C684E67A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7093A1DD-205E-40F3-B4BA-DB54CA6B479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72D54618-4231-4342-A038-F3920E9D913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45EDDAAD-1D9C-4A2C-A1E6-D39A27BD35C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B3A9B01E-36ED-4085-90F2-1F7824F868B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29B4E467-5098-4282-83EA-7C43F33DD67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DDF13EA1-F24D-4B02-A4E4-B0D0F55361F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E9B759FF-9827-4BB3-9453-5AE4BD0B40B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9E76BBB3-9856-47FD-B9E7-22558E61B7B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AE28D83B-A0F5-4D66-8130-CDB45B74530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CCAB04DE-1D5F-41AC-BAFF-6F6EEC6D7A0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E3420A5F-FB69-45AB-9E8E-DC9CB7AD768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6E1CA71A-5149-4E9D-BC5B-1504DECD095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5F3E17B4-79DD-4F37-A846-2E2CCA10196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1E73F533-C35B-4E8F-A6A6-381E4FA923F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764B4E7A-E51B-452A-895E-40C3840E398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8852E529-531D-4E43-859A-923660DEC2F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0886FD19-5F10-4C8A-A011-4D59C0AFE46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0215A087-18E0-4C60-A61B-022B94816833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5CF11228-7738-449E-9B6D-05F107E9039B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EECD11BC-7557-41E2-8EC1-BFA0F5ED752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3E6105D2-5FF2-4C71-AA10-8995A2FA36C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1075797E-13D4-4A7F-A2F1-EA9EAC7947D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6ED1B200-72C4-47F4-BDA7-32310075937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89AFFCF9-A169-48A2-B8C3-6C7910BCD51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E4BA148C-948A-4E77-AD39-8FFFF1303AB5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20A6DF53-98FF-4794-A0D9-8D841C19D232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675BBCC9-75EC-453D-ACEA-E0F47862611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90918568-C33A-4A19-A3E6-B87666CA1491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51C855B6-EA6E-4810-A755-0C676124B83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191E4E50-EC50-4756-9C6C-C1BC764F8F1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AD4E6BFA-6D8D-4F37-B390-11D1829C727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30D33FFD-8B57-4BFB-938D-615AACC1E7A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5BAA395-3E9B-421C-B0F1-52B78AE1C70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8945BC18-0FA3-43D8-AF26-2AF8A6394AEC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92DEC56D-B9C7-44EF-8E4C-D77CCBF5A65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C3A626B0-E0E9-4A82-A4CE-68098B8A7E3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03D58A5A-1F64-4AE6-8076-66EBE20C515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3BCB38D3-6F85-4FC4-84E2-E70067FFEDA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5344DC28-6510-40FA-A0C8-668BBF3C890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FAAE7E58-305F-4A2E-9315-9C8E9348EA5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73962EB2-EC44-47AA-ADE3-FA2F55391F6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2DB6FECE-38BB-4E3F-B107-FB25C2C6503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7CF59A90-7D9D-4EB7-AC09-AC1D69DBA14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B47B77C8-03FE-4A8C-8D6C-4B5BD1EE48C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67B2D3F1-2103-4E71-9450-473C04575DA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6E4EA7F1-BB3A-4F02-AFAC-D05B31EAD46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39FC0C13-EC78-46B9-AC25-43D545635C5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C1A02A4A-3618-454D-8086-DDBF5029EAE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E099AF4A-9A40-4C4F-8231-AA5EBDE2AE8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56324085-F60A-4398-ADE7-696ECD27E07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F10E0ABA-1024-4378-895C-032B728185C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6A4F2B57-0C60-4E83-AC10-4C81E1F6D475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650574AF-7A6A-436F-BCFB-648B69B94F4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<sst xmlns="http://schemas.openxmlformats.org/spreadsheetml/2006/main" count="1102" uniqueCount="271">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</sst>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1232274</v>
      </c>
    </row>
    <row r="8" spans="1:3" ht="15" customHeight="1" x14ac:dyDescent="0.25">
      <c r="B8" s="7" t="s">
        <v>106</v>
      </c>
      <c r="C8" s="70">
        <v>0.58499999999999996</v>
      </c>
    </row>
    <row r="9" spans="1:3" ht="15" customHeight="1" x14ac:dyDescent="0.25">
      <c r="B9" s="9" t="s">
        <v>107</v>
      </c>
      <c r="C9" s="71">
        <v>7.2000000000000008E-2</v>
      </c>
    </row>
    <row r="10" spans="1:3" ht="15" customHeight="1" x14ac:dyDescent="0.25">
      <c r="B10" s="9" t="s">
        <v>105</v>
      </c>
      <c r="C10" s="71">
        <v>0.78792312620000005</v>
      </c>
    </row>
    <row r="11" spans="1:3" ht="15" customHeight="1" x14ac:dyDescent="0.25">
      <c r="B11" s="7" t="s">
        <v>108</v>
      </c>
      <c r="C11" s="70">
        <v>0.66599999999999993</v>
      </c>
    </row>
    <row r="12" spans="1:3" ht="15" customHeight="1" x14ac:dyDescent="0.25">
      <c r="B12" s="7" t="s">
        <v>109</v>
      </c>
      <c r="C12" s="70">
        <v>0.78099999999999992</v>
      </c>
    </row>
    <row r="13" spans="1:3" ht="15" customHeight="1" x14ac:dyDescent="0.25">
      <c r="B13" s="7" t="s">
        <v>110</v>
      </c>
      <c r="C13" s="70">
        <v>0.56000000000000005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7.2900000000000006E-2</v>
      </c>
    </row>
    <row r="24" spans="1:3" ht="15" customHeight="1" x14ac:dyDescent="0.25">
      <c r="B24" s="20" t="s">
        <v>102</v>
      </c>
      <c r="C24" s="71">
        <v>0.45439999999999997</v>
      </c>
    </row>
    <row r="25" spans="1:3" ht="15" customHeight="1" x14ac:dyDescent="0.25">
      <c r="B25" s="20" t="s">
        <v>103</v>
      </c>
      <c r="C25" s="71">
        <v>0.37469999999999998</v>
      </c>
    </row>
    <row r="26" spans="1:3" ht="15" customHeight="1" x14ac:dyDescent="0.25">
      <c r="B26" s="20" t="s">
        <v>104</v>
      </c>
      <c r="C26" s="71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0.27399999999999997</v>
      </c>
    </row>
    <row r="30" spans="1:3" ht="14.25" customHeight="1" x14ac:dyDescent="0.25">
      <c r="B30" s="30" t="s">
        <v>76</v>
      </c>
      <c r="C30" s="73">
        <v>5.5999999999999994E-2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0.55100000000000005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28.3</v>
      </c>
    </row>
    <row r="38" spans="1:5" ht="15" customHeight="1" x14ac:dyDescent="0.25">
      <c r="B38" s="16" t="s">
        <v>91</v>
      </c>
      <c r="C38" s="75">
        <v>53.9</v>
      </c>
      <c r="D38" s="17"/>
      <c r="E38" s="18"/>
    </row>
    <row r="39" spans="1:5" ht="15" customHeight="1" x14ac:dyDescent="0.25">
      <c r="B39" s="16" t="s">
        <v>90</v>
      </c>
      <c r="C39" s="75">
        <v>71.7</v>
      </c>
      <c r="D39" s="17"/>
      <c r="E39" s="17"/>
    </row>
    <row r="40" spans="1:5" ht="15" customHeight="1" x14ac:dyDescent="0.25">
      <c r="B40" s="16" t="s">
        <v>171</v>
      </c>
      <c r="C40" s="75">
        <v>3.59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2.9399999999999999E-2</v>
      </c>
      <c r="D45" s="17"/>
    </row>
    <row r="46" spans="1:5" ht="15.75" customHeight="1" x14ac:dyDescent="0.25">
      <c r="B46" s="16" t="s">
        <v>11</v>
      </c>
      <c r="C46" s="71">
        <v>0.1116</v>
      </c>
      <c r="D46" s="17"/>
    </row>
    <row r="47" spans="1:5" ht="15.75" customHeight="1" x14ac:dyDescent="0.25">
      <c r="B47" s="16" t="s">
        <v>12</v>
      </c>
      <c r="C47" s="71">
        <v>0.31859999999999999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3.5946833644849923</v>
      </c>
      <c r="D51" s="17"/>
    </row>
    <row r="52" spans="1:4" ht="15" customHeight="1" x14ac:dyDescent="0.25">
      <c r="B52" s="16" t="s">
        <v>125</v>
      </c>
      <c r="C52" s="76">
        <v>3.3401966376700001</v>
      </c>
    </row>
    <row r="53" spans="1:4" ht="15.75" customHeight="1" x14ac:dyDescent="0.25">
      <c r="B53" s="16" t="s">
        <v>126</v>
      </c>
      <c r="C53" s="76">
        <v>3.3401966376700001</v>
      </c>
    </row>
    <row r="54" spans="1:4" ht="15.75" customHeight="1" x14ac:dyDescent="0.25">
      <c r="B54" s="16" t="s">
        <v>127</v>
      </c>
      <c r="C54" s="76">
        <v>2.2227293644699997</v>
      </c>
    </row>
    <row r="55" spans="1:4" ht="15.75" customHeight="1" x14ac:dyDescent="0.25">
      <c r="B55" s="16" t="s">
        <v>128</v>
      </c>
      <c r="C55" s="76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0.39547381172696466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36.314322339717627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47.396457506944927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73.95954362537492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0.11584538300818167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1.1735921632657309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1.1735921632657309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1.1735921632657309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1.1735921632657309</v>
      </c>
      <c r="E13" s="86" t="s">
        <v>202</v>
      </c>
    </row>
    <row r="14" spans="1:5" ht="15.75" customHeight="1" x14ac:dyDescent="0.25">
      <c r="A14" s="11" t="s">
        <v>187</v>
      </c>
      <c r="B14" s="85">
        <v>0.43200000000000005</v>
      </c>
      <c r="C14" s="85">
        <v>0.95</v>
      </c>
      <c r="D14" s="86">
        <v>15.05570683744001</v>
      </c>
      <c r="E14" s="86" t="s">
        <v>202</v>
      </c>
    </row>
    <row r="15" spans="1:5" ht="15.75" customHeight="1" x14ac:dyDescent="0.25">
      <c r="A15" s="11" t="s">
        <v>209</v>
      </c>
      <c r="B15" s="85">
        <v>0.43200000000000005</v>
      </c>
      <c r="C15" s="85">
        <v>0.95</v>
      </c>
      <c r="D15" s="86">
        <v>15.05570683744001</v>
      </c>
      <c r="E15" s="86" t="s">
        <v>202</v>
      </c>
    </row>
    <row r="16" spans="1:5" ht="15.75" customHeight="1" x14ac:dyDescent="0.25">
      <c r="A16" s="52" t="s">
        <v>57</v>
      </c>
      <c r="B16" s="85">
        <v>2E-3</v>
      </c>
      <c r="C16" s="85">
        <v>0.95</v>
      </c>
      <c r="D16" s="86">
        <v>0.25737104316799292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0.23100000000000001</v>
      </c>
      <c r="C18" s="85">
        <v>0.95</v>
      </c>
      <c r="D18" s="87">
        <v>1.8074989747168153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1.8074989747168153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1.8074989747168153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1.1459341628410027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25.663027124609449</v>
      </c>
      <c r="E22" s="86" t="s">
        <v>202</v>
      </c>
    </row>
    <row r="23" spans="1:5" ht="15.75" customHeight="1" x14ac:dyDescent="0.25">
      <c r="A23" s="52" t="s">
        <v>34</v>
      </c>
      <c r="B23" s="85">
        <v>0.32</v>
      </c>
      <c r="C23" s="85">
        <v>0.95</v>
      </c>
      <c r="D23" s="86">
        <v>4.9354522743270115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21.733846424218829</v>
      </c>
      <c r="E24" s="86" t="s">
        <v>202</v>
      </c>
    </row>
    <row r="25" spans="1:5" ht="15.75" customHeight="1" x14ac:dyDescent="0.25">
      <c r="A25" s="52" t="s">
        <v>87</v>
      </c>
      <c r="B25" s="85">
        <v>0.39799999999999996</v>
      </c>
      <c r="C25" s="85">
        <v>0.95</v>
      </c>
      <c r="D25" s="86">
        <v>21.749912422740493</v>
      </c>
      <c r="E25" s="86" t="s">
        <v>202</v>
      </c>
    </row>
    <row r="26" spans="1:5" ht="15.75" customHeight="1" x14ac:dyDescent="0.25">
      <c r="A26" s="52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4.0077580226004939</v>
      </c>
      <c r="E27" s="86" t="s">
        <v>202</v>
      </c>
    </row>
    <row r="28" spans="1:5" ht="15.75" customHeight="1" x14ac:dyDescent="0.25">
      <c r="A28" s="52" t="s">
        <v>84</v>
      </c>
      <c r="B28" s="85">
        <v>0.39299999999999996</v>
      </c>
      <c r="C28" s="85">
        <v>0.95</v>
      </c>
      <c r="D28" s="86">
        <v>1.6572201016103763</v>
      </c>
      <c r="E28" s="86" t="s">
        <v>202</v>
      </c>
    </row>
    <row r="29" spans="1:5" ht="15.75" customHeight="1" x14ac:dyDescent="0.25">
      <c r="A29" s="52" t="s">
        <v>58</v>
      </c>
      <c r="B29" s="85">
        <v>0.23100000000000001</v>
      </c>
      <c r="C29" s="85">
        <v>0.95</v>
      </c>
      <c r="D29" s="86">
        <v>64.086600374027668</v>
      </c>
      <c r="E29" s="86" t="s">
        <v>202</v>
      </c>
    </row>
    <row r="30" spans="1:5" ht="15.75" customHeight="1" x14ac:dyDescent="0.25">
      <c r="A30" s="52" t="s">
        <v>67</v>
      </c>
      <c r="B30" s="85">
        <v>0.18100000000000002</v>
      </c>
      <c r="C30" s="85">
        <v>0.95</v>
      </c>
      <c r="D30" s="86">
        <v>0.87638737554351476</v>
      </c>
      <c r="E30" s="86" t="s">
        <v>202</v>
      </c>
    </row>
    <row r="31" spans="1:5" ht="15.75" customHeight="1" x14ac:dyDescent="0.25">
      <c r="A31" s="52" t="s">
        <v>28</v>
      </c>
      <c r="B31" s="85">
        <v>0.48749999999999993</v>
      </c>
      <c r="C31" s="85">
        <v>0.95</v>
      </c>
      <c r="D31" s="86">
        <v>0.49216312756226022</v>
      </c>
      <c r="E31" s="86" t="s">
        <v>202</v>
      </c>
    </row>
    <row r="32" spans="1:5" ht="15.75" customHeight="1" x14ac:dyDescent="0.25">
      <c r="A32" s="52" t="s">
        <v>83</v>
      </c>
      <c r="B32" s="85">
        <v>0.34899999999999998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0.67299999999999993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0.27600000000000002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0.57700000000000007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9.8000000000000004E-2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6.2E-2</v>
      </c>
      <c r="C37" s="85">
        <v>0.95</v>
      </c>
      <c r="D37" s="86">
        <v>4.9717444122782668</v>
      </c>
      <c r="E37" s="86" t="s">
        <v>202</v>
      </c>
    </row>
    <row r="38" spans="1:6" ht="15.75" customHeight="1" x14ac:dyDescent="0.25">
      <c r="A38" s="52" t="s">
        <v>60</v>
      </c>
      <c r="B38" s="85">
        <v>6.2E-2</v>
      </c>
      <c r="C38" s="85">
        <v>0.95</v>
      </c>
      <c r="D38" s="86">
        <v>0.51758497670036274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0.1437350148</v>
      </c>
      <c r="C3" s="26">
        <f>frac_mam_1_5months * 2.6</f>
        <v>0.1437350148</v>
      </c>
      <c r="D3" s="26">
        <f>frac_mam_6_11months * 2.6</f>
        <v>0.17601872080000003</v>
      </c>
      <c r="E3" s="26">
        <f>frac_mam_12_23months * 2.6</f>
        <v>9.2595604400000003E-2</v>
      </c>
      <c r="F3" s="26">
        <f>frac_mam_24_59months * 2.6</f>
        <v>4.4720748713333328E-2</v>
      </c>
    </row>
    <row r="4" spans="1:6" ht="15.75" customHeight="1" x14ac:dyDescent="0.25">
      <c r="A4" s="3" t="s">
        <v>66</v>
      </c>
      <c r="B4" s="26">
        <f>frac_sam_1month * 2.6</f>
        <v>5.99557088E-2</v>
      </c>
      <c r="C4" s="26">
        <f>frac_sam_1_5months * 2.6</f>
        <v>5.99557088E-2</v>
      </c>
      <c r="D4" s="26">
        <f>frac_sam_6_11months * 2.6</f>
        <v>2.9228269200000004E-2</v>
      </c>
      <c r="E4" s="26">
        <f>frac_sam_12_23months * 2.6</f>
        <v>3.0972955E-2</v>
      </c>
      <c r="F4" s="26">
        <f>frac_sam_24_59months * 2.6</f>
        <v>1.1645762353333334E-2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261583.85600900001</v>
      </c>
      <c r="C2" s="78">
        <v>557653</v>
      </c>
      <c r="D2" s="78">
        <v>1021747</v>
      </c>
      <c r="E2" s="78">
        <v>831781</v>
      </c>
      <c r="F2" s="78">
        <v>530956</v>
      </c>
      <c r="G2" s="22">
        <f t="shared" ref="G2:G40" si="0">C2+D2+E2+F2</f>
        <v>2942137</v>
      </c>
      <c r="H2" s="22">
        <f t="shared" ref="H2:H40" si="1">(B2 + stillbirth*B2/(1000-stillbirth))/(1-abortion)</f>
        <v>308348.9886790273</v>
      </c>
      <c r="I2" s="22">
        <f>G2-H2</f>
        <v>2633788.0113209728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260759.13633333339</v>
      </c>
      <c r="C3" s="78">
        <v>558000</v>
      </c>
      <c r="D3" s="78">
        <v>1029000</v>
      </c>
      <c r="E3" s="78">
        <v>853000</v>
      </c>
      <c r="F3" s="78">
        <v>545000</v>
      </c>
      <c r="G3" s="22">
        <f t="shared" si="0"/>
        <v>2985000</v>
      </c>
      <c r="H3" s="22">
        <f t="shared" si="1"/>
        <v>307376.82823374838</v>
      </c>
      <c r="I3" s="22">
        <f t="shared" ref="I3:I15" si="3">G3-H3</f>
        <v>2677623.1717662518</v>
      </c>
    </row>
    <row r="4" spans="1:9" ht="15.75" customHeight="1" x14ac:dyDescent="0.25">
      <c r="A4" s="7">
        <f t="shared" si="2"/>
        <v>2019</v>
      </c>
      <c r="B4" s="77">
        <v>259799.49633333337</v>
      </c>
      <c r="C4" s="78">
        <v>559000</v>
      </c>
      <c r="D4" s="78">
        <v>1034000</v>
      </c>
      <c r="E4" s="78">
        <v>872000</v>
      </c>
      <c r="F4" s="78">
        <v>562000</v>
      </c>
      <c r="G4" s="22">
        <f t="shared" si="0"/>
        <v>3027000</v>
      </c>
      <c r="H4" s="22">
        <f t="shared" si="1"/>
        <v>306245.62683619052</v>
      </c>
      <c r="I4" s="22">
        <f t="shared" si="3"/>
        <v>2720754.3731638095</v>
      </c>
    </row>
    <row r="5" spans="1:9" ht="15.75" customHeight="1" x14ac:dyDescent="0.25">
      <c r="A5" s="7">
        <f t="shared" si="2"/>
        <v>2020</v>
      </c>
      <c r="B5" s="77">
        <v>258701.62100000001</v>
      </c>
      <c r="C5" s="78">
        <v>561000</v>
      </c>
      <c r="D5" s="78">
        <v>1040000</v>
      </c>
      <c r="E5" s="78">
        <v>888000</v>
      </c>
      <c r="F5" s="78">
        <v>582000</v>
      </c>
      <c r="G5" s="22">
        <f t="shared" si="0"/>
        <v>3071000</v>
      </c>
      <c r="H5" s="22">
        <f t="shared" si="1"/>
        <v>304951.47683055204</v>
      </c>
      <c r="I5" s="22">
        <f t="shared" si="3"/>
        <v>2766048.5231694481</v>
      </c>
    </row>
    <row r="6" spans="1:9" ht="15.75" customHeight="1" x14ac:dyDescent="0.25">
      <c r="A6" s="7">
        <f t="shared" si="2"/>
        <v>2021</v>
      </c>
      <c r="B6" s="77">
        <v>257603.49160000001</v>
      </c>
      <c r="C6" s="78">
        <v>563000</v>
      </c>
      <c r="D6" s="78">
        <v>1046000</v>
      </c>
      <c r="E6" s="78">
        <v>900000</v>
      </c>
      <c r="F6" s="78">
        <v>606000</v>
      </c>
      <c r="G6" s="22">
        <f t="shared" si="0"/>
        <v>3115000</v>
      </c>
      <c r="H6" s="22">
        <f t="shared" si="1"/>
        <v>303657.02733701345</v>
      </c>
      <c r="I6" s="22">
        <f t="shared" si="3"/>
        <v>2811342.9726629867</v>
      </c>
    </row>
    <row r="7" spans="1:9" ht="15.75" customHeight="1" x14ac:dyDescent="0.25">
      <c r="A7" s="7">
        <f t="shared" si="2"/>
        <v>2022</v>
      </c>
      <c r="B7" s="77">
        <v>256373.16019999995</v>
      </c>
      <c r="C7" s="78">
        <v>566000</v>
      </c>
      <c r="D7" s="78">
        <v>1051000</v>
      </c>
      <c r="E7" s="78">
        <v>910000</v>
      </c>
      <c r="F7" s="78">
        <v>633000</v>
      </c>
      <c r="G7" s="22">
        <f t="shared" si="0"/>
        <v>3160000</v>
      </c>
      <c r="H7" s="22">
        <f t="shared" si="1"/>
        <v>302206.74118893786</v>
      </c>
      <c r="I7" s="22">
        <f t="shared" si="3"/>
        <v>2857793.2588110622</v>
      </c>
    </row>
    <row r="8" spans="1:9" ht="15.75" customHeight="1" x14ac:dyDescent="0.25">
      <c r="A8" s="7">
        <f t="shared" si="2"/>
        <v>2023</v>
      </c>
      <c r="B8" s="77">
        <v>255012.70759999997</v>
      </c>
      <c r="C8" s="78">
        <v>570000</v>
      </c>
      <c r="D8" s="78">
        <v>1056000</v>
      </c>
      <c r="E8" s="78">
        <v>917000</v>
      </c>
      <c r="F8" s="78">
        <v>662000</v>
      </c>
      <c r="G8" s="22">
        <f t="shared" si="0"/>
        <v>3205000</v>
      </c>
      <c r="H8" s="22">
        <f t="shared" si="1"/>
        <v>300603.07118515397</v>
      </c>
      <c r="I8" s="22">
        <f t="shared" si="3"/>
        <v>2904396.9288148461</v>
      </c>
    </row>
    <row r="9" spans="1:9" ht="15.75" customHeight="1" x14ac:dyDescent="0.25">
      <c r="A9" s="7">
        <f t="shared" si="2"/>
        <v>2024</v>
      </c>
      <c r="B9" s="77">
        <v>253524.21459999995</v>
      </c>
      <c r="C9" s="78">
        <v>572000</v>
      </c>
      <c r="D9" s="78">
        <v>1060000</v>
      </c>
      <c r="E9" s="78">
        <v>922000</v>
      </c>
      <c r="F9" s="78">
        <v>691000</v>
      </c>
      <c r="G9" s="22">
        <f t="shared" si="0"/>
        <v>3245000</v>
      </c>
      <c r="H9" s="22">
        <f t="shared" si="1"/>
        <v>298848.47012449056</v>
      </c>
      <c r="I9" s="22">
        <f t="shared" si="3"/>
        <v>2946151.5298755094</v>
      </c>
    </row>
    <row r="10" spans="1:9" ht="15.75" customHeight="1" x14ac:dyDescent="0.25">
      <c r="A10" s="7">
        <f t="shared" si="2"/>
        <v>2025</v>
      </c>
      <c r="B10" s="77">
        <v>251909.76199999999</v>
      </c>
      <c r="C10" s="78">
        <v>574000</v>
      </c>
      <c r="D10" s="78">
        <v>1066000</v>
      </c>
      <c r="E10" s="78">
        <v>928000</v>
      </c>
      <c r="F10" s="78">
        <v>718000</v>
      </c>
      <c r="G10" s="22">
        <f t="shared" si="0"/>
        <v>3286000</v>
      </c>
      <c r="H10" s="22">
        <f t="shared" si="1"/>
        <v>296945.39080577646</v>
      </c>
      <c r="I10" s="22">
        <f t="shared" si="3"/>
        <v>2989054.6091942238</v>
      </c>
    </row>
    <row r="11" spans="1:9" ht="15.75" customHeight="1" x14ac:dyDescent="0.25">
      <c r="A11" s="7">
        <f t="shared" si="2"/>
        <v>2026</v>
      </c>
      <c r="B11" s="77">
        <v>250596.114</v>
      </c>
      <c r="C11" s="78">
        <v>575000</v>
      </c>
      <c r="D11" s="78">
        <v>1070000</v>
      </c>
      <c r="E11" s="78">
        <v>936000</v>
      </c>
      <c r="F11" s="78">
        <v>743000</v>
      </c>
      <c r="G11" s="22">
        <f t="shared" si="0"/>
        <v>3324000</v>
      </c>
      <c r="H11" s="22">
        <f t="shared" si="1"/>
        <v>295396.89298003033</v>
      </c>
      <c r="I11" s="22">
        <f t="shared" si="3"/>
        <v>3028603.1070199697</v>
      </c>
    </row>
    <row r="12" spans="1:9" ht="15.75" customHeight="1" x14ac:dyDescent="0.25">
      <c r="A12" s="7">
        <f t="shared" si="2"/>
        <v>2027</v>
      </c>
      <c r="B12" s="77">
        <v>249190.14900000003</v>
      </c>
      <c r="C12" s="78">
        <v>575000</v>
      </c>
      <c r="D12" s="78">
        <v>1075000</v>
      </c>
      <c r="E12" s="78">
        <v>943000</v>
      </c>
      <c r="F12" s="78">
        <v>766000</v>
      </c>
      <c r="G12" s="22">
        <f t="shared" si="0"/>
        <v>3359000</v>
      </c>
      <c r="H12" s="22">
        <f t="shared" si="1"/>
        <v>293739.57401362906</v>
      </c>
      <c r="I12" s="22">
        <f t="shared" si="3"/>
        <v>3065260.425986371</v>
      </c>
    </row>
    <row r="13" spans="1:9" ht="15.75" customHeight="1" x14ac:dyDescent="0.25">
      <c r="A13" s="7">
        <f t="shared" si="2"/>
        <v>2028</v>
      </c>
      <c r="B13" s="77">
        <v>247632.53600000002</v>
      </c>
      <c r="C13" s="78">
        <v>574000</v>
      </c>
      <c r="D13" s="78">
        <v>1079000</v>
      </c>
      <c r="E13" s="78">
        <v>950000</v>
      </c>
      <c r="F13" s="78">
        <v>788000</v>
      </c>
      <c r="G13" s="22">
        <f t="shared" si="0"/>
        <v>3391000</v>
      </c>
      <c r="H13" s="22">
        <f t="shared" si="1"/>
        <v>291903.49589844601</v>
      </c>
      <c r="I13" s="22">
        <f t="shared" si="3"/>
        <v>3099096.5041015539</v>
      </c>
    </row>
    <row r="14" spans="1:9" ht="15.75" customHeight="1" x14ac:dyDescent="0.25">
      <c r="A14" s="7">
        <f t="shared" si="2"/>
        <v>2029</v>
      </c>
      <c r="B14" s="77">
        <v>245966.54900000006</v>
      </c>
      <c r="C14" s="78">
        <v>573000</v>
      </c>
      <c r="D14" s="78">
        <v>1083000</v>
      </c>
      <c r="E14" s="78">
        <v>957000</v>
      </c>
      <c r="F14" s="78">
        <v>807000</v>
      </c>
      <c r="G14" s="22">
        <f t="shared" si="0"/>
        <v>3420000</v>
      </c>
      <c r="H14" s="22">
        <f t="shared" si="1"/>
        <v>289939.66902304161</v>
      </c>
      <c r="I14" s="22">
        <f t="shared" si="3"/>
        <v>3130060.3309769584</v>
      </c>
    </row>
    <row r="15" spans="1:9" ht="15.75" customHeight="1" x14ac:dyDescent="0.25">
      <c r="A15" s="7">
        <f t="shared" si="2"/>
        <v>2030</v>
      </c>
      <c r="B15" s="77">
        <v>244194.04799999998</v>
      </c>
      <c r="C15" s="78">
        <v>572000</v>
      </c>
      <c r="D15" s="78">
        <v>1087000</v>
      </c>
      <c r="E15" s="78">
        <v>963000</v>
      </c>
      <c r="F15" s="78">
        <v>822000</v>
      </c>
      <c r="G15" s="22">
        <f t="shared" si="0"/>
        <v>3444000</v>
      </c>
      <c r="H15" s="22">
        <f t="shared" si="1"/>
        <v>287850.28591232019</v>
      </c>
      <c r="I15" s="22">
        <f t="shared" si="3"/>
        <v>3156149.71408768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129.6654513477545</v>
      </c>
      <c r="I17" s="22">
        <f t="shared" si="4"/>
        <v>-129.6654513477545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0.10423640199999999</v>
      </c>
    </row>
    <row r="4" spans="1:8" ht="15.75" customHeight="1" x14ac:dyDescent="0.25">
      <c r="B4" s="24" t="s">
        <v>7</v>
      </c>
      <c r="C4" s="79">
        <v>9.4021310462825275E-2</v>
      </c>
    </row>
    <row r="5" spans="1:8" ht="15.75" customHeight="1" x14ac:dyDescent="0.25">
      <c r="B5" s="24" t="s">
        <v>8</v>
      </c>
      <c r="C5" s="79">
        <v>0.14217644711809507</v>
      </c>
    </row>
    <row r="6" spans="1:8" ht="15.75" customHeight="1" x14ac:dyDescent="0.25">
      <c r="B6" s="24" t="s">
        <v>10</v>
      </c>
      <c r="C6" s="79">
        <v>0.11665434724551627</v>
      </c>
    </row>
    <row r="7" spans="1:8" ht="15.75" customHeight="1" x14ac:dyDescent="0.25">
      <c r="B7" s="24" t="s">
        <v>13</v>
      </c>
      <c r="C7" s="79">
        <v>0.13575800312173175</v>
      </c>
    </row>
    <row r="8" spans="1:8" ht="15.75" customHeight="1" x14ac:dyDescent="0.25">
      <c r="B8" s="24" t="s">
        <v>14</v>
      </c>
      <c r="C8" s="79">
        <v>3.37385656459675E-2</v>
      </c>
    </row>
    <row r="9" spans="1:8" ht="15.75" customHeight="1" x14ac:dyDescent="0.25">
      <c r="B9" s="24" t="s">
        <v>27</v>
      </c>
      <c r="C9" s="79">
        <v>0.174339595506731</v>
      </c>
    </row>
    <row r="10" spans="1:8" ht="15.75" customHeight="1" x14ac:dyDescent="0.25">
      <c r="B10" s="24" t="s">
        <v>15</v>
      </c>
      <c r="C10" s="79">
        <v>0.19907532889913315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0.28279354684427999</v>
      </c>
      <c r="D14" s="79">
        <v>0.28279354684427999</v>
      </c>
      <c r="E14" s="79">
        <v>0.16907481353006801</v>
      </c>
      <c r="F14" s="79">
        <v>0.16907481353006801</v>
      </c>
    </row>
    <row r="15" spans="1:8" ht="15.75" customHeight="1" x14ac:dyDescent="0.25">
      <c r="B15" s="24" t="s">
        <v>16</v>
      </c>
      <c r="C15" s="79">
        <v>0.22641696510645101</v>
      </c>
      <c r="D15" s="79">
        <v>0.22641696510645101</v>
      </c>
      <c r="E15" s="79">
        <v>0.15303820607765301</v>
      </c>
      <c r="F15" s="79">
        <v>0.15303820607765301</v>
      </c>
    </row>
    <row r="16" spans="1:8" ht="15.75" customHeight="1" x14ac:dyDescent="0.25">
      <c r="B16" s="24" t="s">
        <v>17</v>
      </c>
      <c r="C16" s="79">
        <v>4.9231653730787792E-2</v>
      </c>
      <c r="D16" s="79">
        <v>4.9231653730787792E-2</v>
      </c>
      <c r="E16" s="79">
        <v>4.6081462225539799E-2</v>
      </c>
      <c r="F16" s="79">
        <v>4.6081462225539799E-2</v>
      </c>
    </row>
    <row r="17" spans="1:8" ht="15.75" customHeight="1" x14ac:dyDescent="0.25">
      <c r="B17" s="24" t="s">
        <v>18</v>
      </c>
      <c r="C17" s="79">
        <v>3.5615770255377506E-6</v>
      </c>
      <c r="D17" s="79">
        <v>3.5615770255377506E-6</v>
      </c>
      <c r="E17" s="79">
        <v>1.38748300379639E-5</v>
      </c>
      <c r="F17" s="79">
        <v>1.38748300379639E-5</v>
      </c>
    </row>
    <row r="18" spans="1:8" ht="15.75" customHeight="1" x14ac:dyDescent="0.25">
      <c r="B18" s="24" t="s">
        <v>19</v>
      </c>
      <c r="C18" s="79">
        <v>4.1451467468697703E-5</v>
      </c>
      <c r="D18" s="79">
        <v>4.1451467468697703E-5</v>
      </c>
      <c r="E18" s="79">
        <v>1.1463303783310201E-4</v>
      </c>
      <c r="F18" s="79">
        <v>1.1463303783310201E-4</v>
      </c>
    </row>
    <row r="19" spans="1:8" ht="15.75" customHeight="1" x14ac:dyDescent="0.25">
      <c r="B19" s="24" t="s">
        <v>20</v>
      </c>
      <c r="C19" s="79">
        <v>4.11216732768327E-2</v>
      </c>
      <c r="D19" s="79">
        <v>4.11216732768327E-2</v>
      </c>
      <c r="E19" s="79">
        <v>6.5786335258440395E-2</v>
      </c>
      <c r="F19" s="79">
        <v>6.5786335258440395E-2</v>
      </c>
    </row>
    <row r="20" spans="1:8" ht="15.75" customHeight="1" x14ac:dyDescent="0.25">
      <c r="B20" s="24" t="s">
        <v>21</v>
      </c>
      <c r="C20" s="79">
        <v>1.75649751620434E-2</v>
      </c>
      <c r="D20" s="79">
        <v>1.75649751620434E-2</v>
      </c>
      <c r="E20" s="79">
        <v>8.7899300426062896E-3</v>
      </c>
      <c r="F20" s="79">
        <v>8.7899300426062896E-3</v>
      </c>
    </row>
    <row r="21" spans="1:8" ht="15.75" customHeight="1" x14ac:dyDescent="0.25">
      <c r="B21" s="24" t="s">
        <v>22</v>
      </c>
      <c r="C21" s="79">
        <v>6.5625468941798798E-2</v>
      </c>
      <c r="D21" s="79">
        <v>6.5625468941798798E-2</v>
      </c>
      <c r="E21" s="79">
        <v>0.22748998066971801</v>
      </c>
      <c r="F21" s="79">
        <v>0.22748998066971801</v>
      </c>
    </row>
    <row r="22" spans="1:8" ht="15.75" customHeight="1" x14ac:dyDescent="0.25">
      <c r="B22" s="24" t="s">
        <v>23</v>
      </c>
      <c r="C22" s="79">
        <v>0.31720070389331223</v>
      </c>
      <c r="D22" s="79">
        <v>0.31720070389331223</v>
      </c>
      <c r="E22" s="79">
        <v>0.32961076432810343</v>
      </c>
      <c r="F22" s="79">
        <v>0.32961076432810343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0.10369999999999999</v>
      </c>
    </row>
    <row r="27" spans="1:8" ht="15.75" customHeight="1" x14ac:dyDescent="0.25">
      <c r="B27" s="24" t="s">
        <v>39</v>
      </c>
      <c r="C27" s="79">
        <v>0.1096</v>
      </c>
    </row>
    <row r="28" spans="1:8" ht="15.75" customHeight="1" x14ac:dyDescent="0.25">
      <c r="B28" s="24" t="s">
        <v>40</v>
      </c>
      <c r="C28" s="79">
        <v>6.2400000000000004E-2</v>
      </c>
    </row>
    <row r="29" spans="1:8" ht="15.75" customHeight="1" x14ac:dyDescent="0.25">
      <c r="B29" s="24" t="s">
        <v>41</v>
      </c>
      <c r="C29" s="79">
        <v>0.20199999999999999</v>
      </c>
    </row>
    <row r="30" spans="1:8" ht="15.75" customHeight="1" x14ac:dyDescent="0.25">
      <c r="B30" s="24" t="s">
        <v>42</v>
      </c>
      <c r="C30" s="79">
        <v>0.1235</v>
      </c>
    </row>
    <row r="31" spans="1:8" ht="15.75" customHeight="1" x14ac:dyDescent="0.25">
      <c r="B31" s="24" t="s">
        <v>43</v>
      </c>
      <c r="C31" s="79">
        <v>0.12609999999999999</v>
      </c>
    </row>
    <row r="32" spans="1:8" ht="15.75" customHeight="1" x14ac:dyDescent="0.25">
      <c r="B32" s="24" t="s">
        <v>44</v>
      </c>
      <c r="C32" s="79">
        <v>1.7899999999999999E-2</v>
      </c>
    </row>
    <row r="33" spans="2:3" ht="15.75" customHeight="1" x14ac:dyDescent="0.25">
      <c r="B33" s="24" t="s">
        <v>45</v>
      </c>
      <c r="C33" s="79">
        <v>0.13369999999999999</v>
      </c>
    </row>
    <row r="34" spans="2:3" ht="15.75" customHeight="1" x14ac:dyDescent="0.25">
      <c r="B34" s="24" t="s">
        <v>46</v>
      </c>
      <c r="C34" s="79">
        <v>0.12110000000223517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0.67858183166666663</v>
      </c>
      <c r="D2" s="80">
        <v>0.67858183166666663</v>
      </c>
      <c r="E2" s="80">
        <v>0.65534596156387659</v>
      </c>
      <c r="F2" s="80">
        <v>0.50525572737341773</v>
      </c>
      <c r="G2" s="80">
        <v>0.45668436217075387</v>
      </c>
    </row>
    <row r="3" spans="1:15" ht="15.75" customHeight="1" x14ac:dyDescent="0.25">
      <c r="A3" s="5"/>
      <c r="B3" s="11" t="s">
        <v>118</v>
      </c>
      <c r="C3" s="80">
        <v>0.17677341833333332</v>
      </c>
      <c r="D3" s="80">
        <v>0.17677341833333332</v>
      </c>
      <c r="E3" s="80">
        <v>0.17806318843612332</v>
      </c>
      <c r="F3" s="80">
        <v>0.26979674762658229</v>
      </c>
      <c r="G3" s="80">
        <v>0.29658827116257946</v>
      </c>
    </row>
    <row r="4" spans="1:15" ht="15.75" customHeight="1" x14ac:dyDescent="0.25">
      <c r="A4" s="5"/>
      <c r="B4" s="11" t="s">
        <v>116</v>
      </c>
      <c r="C4" s="81">
        <v>7.2821150000000015E-2</v>
      </c>
      <c r="D4" s="81">
        <v>7.2821150000000015E-2</v>
      </c>
      <c r="E4" s="81">
        <v>9.4767250000000039E-2</v>
      </c>
      <c r="F4" s="81">
        <v>0.141153325</v>
      </c>
      <c r="G4" s="81">
        <v>0.16226813333333337</v>
      </c>
    </row>
    <row r="5" spans="1:15" ht="15.75" customHeight="1" x14ac:dyDescent="0.25">
      <c r="A5" s="5"/>
      <c r="B5" s="11" t="s">
        <v>119</v>
      </c>
      <c r="C5" s="81">
        <v>7.1823600000000029E-2</v>
      </c>
      <c r="D5" s="81">
        <v>7.1823600000000029E-2</v>
      </c>
      <c r="E5" s="81">
        <v>7.1823600000000029E-2</v>
      </c>
      <c r="F5" s="81">
        <v>8.3794200000000041E-2</v>
      </c>
      <c r="G5" s="81">
        <v>8.4459233333333356E-2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0.73293233139328284</v>
      </c>
      <c r="D8" s="80">
        <v>0.73293233139328284</v>
      </c>
      <c r="E8" s="80">
        <v>0.71085027012127888</v>
      </c>
      <c r="F8" s="80">
        <v>0.78271579068303088</v>
      </c>
      <c r="G8" s="80">
        <v>0.84564977036922018</v>
      </c>
    </row>
    <row r="9" spans="1:15" ht="15.75" customHeight="1" x14ac:dyDescent="0.25">
      <c r="B9" s="7" t="s">
        <v>121</v>
      </c>
      <c r="C9" s="80">
        <v>0.18872508260671716</v>
      </c>
      <c r="D9" s="80">
        <v>0.18872508260671716</v>
      </c>
      <c r="E9" s="80">
        <v>0.21020857987872105</v>
      </c>
      <c r="F9" s="80">
        <v>0.169757840316969</v>
      </c>
      <c r="G9" s="80">
        <v>0.13267080229744652</v>
      </c>
    </row>
    <row r="10" spans="1:15" ht="15.75" customHeight="1" x14ac:dyDescent="0.25">
      <c r="B10" s="7" t="s">
        <v>122</v>
      </c>
      <c r="C10" s="81">
        <v>5.5282698000000005E-2</v>
      </c>
      <c r="D10" s="81">
        <v>5.5282698000000005E-2</v>
      </c>
      <c r="E10" s="81">
        <v>6.7699508000000005E-2</v>
      </c>
      <c r="F10" s="81">
        <v>3.5613694000000001E-2</v>
      </c>
      <c r="G10" s="81">
        <v>1.7200287966666665E-2</v>
      </c>
    </row>
    <row r="11" spans="1:15" ht="15.75" customHeight="1" x14ac:dyDescent="0.25">
      <c r="B11" s="7" t="s">
        <v>123</v>
      </c>
      <c r="C11" s="81">
        <v>2.3059888000000001E-2</v>
      </c>
      <c r="D11" s="81">
        <v>2.3059888000000001E-2</v>
      </c>
      <c r="E11" s="81">
        <v>1.1241642000000001E-2</v>
      </c>
      <c r="F11" s="81">
        <v>1.1912674999999999E-2</v>
      </c>
      <c r="G11" s="81">
        <v>4.4791393666666667E-3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0.83306406925000009</v>
      </c>
      <c r="D14" s="82">
        <v>0.81199289555200016</v>
      </c>
      <c r="E14" s="82">
        <v>0.81199289555200016</v>
      </c>
      <c r="F14" s="82">
        <v>0.67868807884899995</v>
      </c>
      <c r="G14" s="82">
        <v>0.67868807884899995</v>
      </c>
      <c r="H14" s="83">
        <v>0.3</v>
      </c>
      <c r="I14" s="83">
        <v>0.5624265306122449</v>
      </c>
      <c r="J14" s="83">
        <v>0.50946734693877549</v>
      </c>
      <c r="K14" s="83">
        <v>0.51158571428571431</v>
      </c>
      <c r="L14" s="83">
        <v>0.49211104331800004</v>
      </c>
      <c r="M14" s="83">
        <v>0.3399361339880001</v>
      </c>
      <c r="N14" s="83">
        <v>0.33073411954249998</v>
      </c>
      <c r="O14" s="83">
        <v>0.37691719513050004</v>
      </c>
    </row>
    <row r="15" spans="1:15" ht="15.75" customHeight="1" x14ac:dyDescent="0.25">
      <c r="B15" s="16" t="s">
        <v>68</v>
      </c>
      <c r="C15" s="80">
        <f>iron_deficiency_anaemia*C14</f>
        <v>0.32945502287907358</v>
      </c>
      <c r="D15" s="80">
        <f t="shared" ref="D15:O15" si="0">iron_deficiency_anaemia*D14</f>
        <v>0.32112192549916457</v>
      </c>
      <c r="E15" s="80">
        <f t="shared" si="0"/>
        <v>0.32112192549916457</v>
      </c>
      <c r="F15" s="80">
        <f t="shared" si="0"/>
        <v>0.26840336151606475</v>
      </c>
      <c r="G15" s="80">
        <f t="shared" si="0"/>
        <v>0.26840336151606475</v>
      </c>
      <c r="H15" s="80">
        <f t="shared" si="0"/>
        <v>0.1186421435180894</v>
      </c>
      <c r="I15" s="80">
        <f t="shared" si="0"/>
        <v>0.22242496387759686</v>
      </c>
      <c r="J15" s="80">
        <f t="shared" si="0"/>
        <v>0.2014809936443015</v>
      </c>
      <c r="K15" s="80">
        <f t="shared" si="0"/>
        <v>0.20231875245363332</v>
      </c>
      <c r="L15" s="80">
        <f t="shared" si="0"/>
        <v>0.19461703009390291</v>
      </c>
      <c r="M15" s="80">
        <f t="shared" si="0"/>
        <v>0.1344358386519626</v>
      </c>
      <c r="N15" s="80">
        <f t="shared" si="0"/>
        <v>0.13079668292363406</v>
      </c>
      <c r="O15" s="80">
        <f t="shared" si="0"/>
        <v>0.14906087986369498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0.39899999999999997</v>
      </c>
      <c r="D2" s="81">
        <v>0.39899999999999997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9.6999999999999989E-2</v>
      </c>
      <c r="D3" s="81">
        <v>0.11699999999999999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0.36200000000000004</v>
      </c>
      <c r="D4" s="81">
        <v>0.36200000000000004</v>
      </c>
      <c r="E4" s="81">
        <v>0.7609999999999999</v>
      </c>
      <c r="F4" s="81">
        <v>0.84699999999999986</v>
      </c>
      <c r="G4" s="81">
        <v>0</v>
      </c>
    </row>
    <row r="5" spans="1:7" x14ac:dyDescent="0.25">
      <c r="B5" s="43" t="s">
        <v>169</v>
      </c>
      <c r="C5" s="80">
        <f>1-SUM(C2:C4)</f>
        <v>0.14200000000000002</v>
      </c>
      <c r="D5" s="80">
        <f>1-SUM(D2:D4)</f>
        <v>0.12199999999999989</v>
      </c>
      <c r="E5" s="80">
        <f>1-SUM(E2:E4)</f>
        <v>0.2390000000000001</v>
      </c>
      <c r="F5" s="80">
        <f>1-SUM(F2:F4)</f>
        <v>0.15300000000000014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0.23277</v>
      </c>
      <c r="D2" s="144">
        <v>0.22850000000000001</v>
      </c>
      <c r="E2" s="144">
        <v>0.22420999999999999</v>
      </c>
      <c r="F2" s="144">
        <v>0.21998999999999999</v>
      </c>
      <c r="G2" s="144">
        <v>0.21579999999999999</v>
      </c>
      <c r="H2" s="144">
        <v>0.21184</v>
      </c>
      <c r="I2" s="144">
        <v>0.20796000000000001</v>
      </c>
      <c r="J2" s="144">
        <v>0.20416000000000001</v>
      </c>
      <c r="K2" s="144">
        <v>0.20041</v>
      </c>
      <c r="L2" s="144">
        <v>0.19672999999999999</v>
      </c>
      <c r="M2" s="144">
        <v>0.19312000000000001</v>
      </c>
      <c r="N2" s="144">
        <v>0.18957000000000002</v>
      </c>
      <c r="O2" s="144">
        <v>0.18606999999999999</v>
      </c>
      <c r="P2" s="144">
        <v>0.18264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4.1959999999999997E-2</v>
      </c>
      <c r="D4" s="144">
        <v>4.061E-2</v>
      </c>
      <c r="E4" s="144">
        <v>3.9369999999999995E-2</v>
      </c>
      <c r="F4" s="144">
        <v>3.8190000000000002E-2</v>
      </c>
      <c r="G4" s="144">
        <v>3.7109999999999997E-2</v>
      </c>
      <c r="H4" s="144">
        <v>3.5959999999999999E-2</v>
      </c>
      <c r="I4" s="144">
        <v>3.4849999999999999E-2</v>
      </c>
      <c r="J4" s="144">
        <v>3.3780000000000004E-2</v>
      </c>
      <c r="K4" s="144">
        <v>3.2759999999999997E-2</v>
      </c>
      <c r="L4" s="144">
        <v>3.1780000000000003E-2</v>
      </c>
      <c r="M4" s="144">
        <v>3.0849999999999999E-2</v>
      </c>
      <c r="N4" s="144">
        <v>2.9950000000000001E-2</v>
      </c>
      <c r="O4" s="144">
        <v>2.9089999999999998E-2</v>
      </c>
      <c r="P4" s="144">
        <v>2.827E-2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0.27908595926901653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0.1958702233527361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0.1461719761389266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0.39899999999999997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0.81833333333333325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59.304000000000002</v>
      </c>
      <c r="D13" s="143">
        <v>56.555999999999997</v>
      </c>
      <c r="E13" s="143">
        <v>53.594000000000001</v>
      </c>
      <c r="F13" s="143">
        <v>51.654000000000003</v>
      </c>
      <c r="G13" s="143">
        <v>49.363</v>
      </c>
      <c r="H13" s="143">
        <v>48.317</v>
      </c>
      <c r="I13" s="143">
        <v>45.813000000000002</v>
      </c>
      <c r="J13" s="143">
        <v>44.378999999999998</v>
      </c>
      <c r="K13" s="143">
        <v>43.033000000000001</v>
      </c>
      <c r="L13" s="143">
        <v>42.097000000000001</v>
      </c>
      <c r="M13" s="143">
        <v>40.655999999999999</v>
      </c>
      <c r="N13" s="143">
        <v>38.927999999999997</v>
      </c>
      <c r="O13" s="143">
        <v>38.295000000000002</v>
      </c>
      <c r="P13" s="143">
        <v>36.773000000000003</v>
      </c>
    </row>
    <row r="14" spans="1:16" x14ac:dyDescent="0.25">
      <c r="B14" s="16" t="s">
        <v>170</v>
      </c>
      <c r="C14" s="143">
        <f>maternal_mortality</f>
        <v>3.59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0.58499999999999996</v>
      </c>
      <c r="E2" s="92">
        <f>food_insecure</f>
        <v>0.58499999999999996</v>
      </c>
      <c r="F2" s="92">
        <f>food_insecure</f>
        <v>0.58499999999999996</v>
      </c>
      <c r="G2" s="92">
        <f>food_insecure</f>
        <v>0.58499999999999996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0.58499999999999996</v>
      </c>
      <c r="F5" s="92">
        <f>food_insecure</f>
        <v>0.58499999999999996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0.13825705248019202</v>
      </c>
      <c r="D7" s="92">
        <f>diarrhoea_1_5mo/26</f>
        <v>0.12846910144884616</v>
      </c>
      <c r="E7" s="92">
        <f>diarrhoea_6_11mo/26</f>
        <v>0.12846910144884616</v>
      </c>
      <c r="F7" s="92">
        <f>diarrhoea_12_23mo/26</f>
        <v>8.548959094115384E-2</v>
      </c>
      <c r="G7" s="92">
        <f>diarrhoea_24_59mo/26</f>
        <v>8.548959094115384E-2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0.58499999999999996</v>
      </c>
      <c r="F8" s="92">
        <f>food_insecure</f>
        <v>0.58499999999999996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0.78099999999999992</v>
      </c>
      <c r="E9" s="92">
        <f>IF(ISBLANK(comm_deliv), frac_children_health_facility,1)</f>
        <v>0.78099999999999992</v>
      </c>
      <c r="F9" s="92">
        <f>IF(ISBLANK(comm_deliv), frac_children_health_facility,1)</f>
        <v>0.78099999999999992</v>
      </c>
      <c r="G9" s="92">
        <f>IF(ISBLANK(comm_deliv), frac_children_health_facility,1)</f>
        <v>0.78099999999999992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0.13825705248019202</v>
      </c>
      <c r="D11" s="92">
        <f>diarrhoea_1_5mo/26</f>
        <v>0.12846910144884616</v>
      </c>
      <c r="E11" s="92">
        <f>diarrhoea_6_11mo/26</f>
        <v>0.12846910144884616</v>
      </c>
      <c r="F11" s="92">
        <f>diarrhoea_12_23mo/26</f>
        <v>8.548959094115384E-2</v>
      </c>
      <c r="G11" s="92">
        <f>diarrhoea_24_59mo/26</f>
        <v>8.548959094115384E-2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0.58499999999999996</v>
      </c>
      <c r="I14" s="92">
        <f>food_insecure</f>
        <v>0.58499999999999996</v>
      </c>
      <c r="J14" s="92">
        <f>food_insecure</f>
        <v>0.58499999999999996</v>
      </c>
      <c r="K14" s="92">
        <f>food_insecure</f>
        <v>0.58499999999999996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0.66599999999999993</v>
      </c>
      <c r="I17" s="92">
        <f>frac_PW_health_facility</f>
        <v>0.66599999999999993</v>
      </c>
      <c r="J17" s="92">
        <f>frac_PW_health_facility</f>
        <v>0.66599999999999993</v>
      </c>
      <c r="K17" s="92">
        <f>frac_PW_health_facility</f>
        <v>0.66599999999999993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7.2000000000000008E-2</v>
      </c>
      <c r="I18" s="92">
        <f>frac_malaria_risk</f>
        <v>7.2000000000000008E-2</v>
      </c>
      <c r="J18" s="92">
        <f>frac_malaria_risk</f>
        <v>7.2000000000000008E-2</v>
      </c>
      <c r="K18" s="92">
        <f>frac_malaria_risk</f>
        <v>7.2000000000000008E-2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0.56000000000000005</v>
      </c>
      <c r="M23" s="92">
        <f>famplan_unmet_need</f>
        <v>0.56000000000000005</v>
      </c>
      <c r="N23" s="92">
        <f>famplan_unmet_need</f>
        <v>0.56000000000000005</v>
      </c>
      <c r="O23" s="92">
        <f>famplan_unmet_need</f>
        <v>0.56000000000000005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0.12997131210832996</v>
      </c>
      <c r="M24" s="92">
        <f>(1-food_insecure)*(0.49)+food_insecure*(0.7)</f>
        <v>0.61285000000000001</v>
      </c>
      <c r="N24" s="92">
        <f>(1-food_insecure)*(0.49)+food_insecure*(0.7)</f>
        <v>0.61285000000000001</v>
      </c>
      <c r="O24" s="92">
        <f>(1-food_insecure)*(0.49)+food_insecure*(0.7)</f>
        <v>0.61285000000000001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5.5701990903569989E-2</v>
      </c>
      <c r="M25" s="92">
        <f>(1-food_insecure)*(0.21)+food_insecure*(0.3)</f>
        <v>0.26264999999999999</v>
      </c>
      <c r="N25" s="92">
        <f>(1-food_insecure)*(0.21)+food_insecure*(0.3)</f>
        <v>0.26264999999999999</v>
      </c>
      <c r="O25" s="92">
        <f>(1-food_insecure)*(0.21)+food_insecure*(0.3)</f>
        <v>0.26264999999999999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2.6403570788099993E-2</v>
      </c>
      <c r="M26" s="92">
        <f>(1-food_insecure)*(0.3)</f>
        <v>0.1245</v>
      </c>
      <c r="N26" s="92">
        <f>(1-food_insecure)*(0.3)</f>
        <v>0.1245</v>
      </c>
      <c r="O26" s="92">
        <f>(1-food_insecure)*(0.3)</f>
        <v>0.1245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0.78792312620000005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7.2000000000000008E-2</v>
      </c>
      <c r="D33" s="92">
        <f t="shared" si="3"/>
        <v>7.2000000000000008E-2</v>
      </c>
      <c r="E33" s="92">
        <f t="shared" si="3"/>
        <v>7.2000000000000008E-2</v>
      </c>
      <c r="F33" s="92">
        <f t="shared" si="3"/>
        <v>7.2000000000000008E-2</v>
      </c>
      <c r="G33" s="92">
        <f t="shared" si="3"/>
        <v>7.2000000000000008E-2</v>
      </c>
      <c r="H33" s="92">
        <f t="shared" si="3"/>
        <v>7.2000000000000008E-2</v>
      </c>
      <c r="I33" s="92">
        <f t="shared" si="3"/>
        <v>7.2000000000000008E-2</v>
      </c>
      <c r="J33" s="92">
        <f t="shared" si="3"/>
        <v>7.2000000000000008E-2</v>
      </c>
      <c r="K33" s="92">
        <f t="shared" si="3"/>
        <v>7.2000000000000008E-2</v>
      </c>
      <c r="L33" s="92">
        <f t="shared" si="3"/>
        <v>7.2000000000000008E-2</v>
      </c>
      <c r="M33" s="92">
        <f t="shared" si="3"/>
        <v>7.2000000000000008E-2</v>
      </c>
      <c r="N33" s="92">
        <f t="shared" si="3"/>
        <v>7.2000000000000008E-2</v>
      </c>
      <c r="O33" s="92">
        <f t="shared" si="3"/>
        <v>7.2000000000000008E-2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2020-03-24T06:49:22Z</dcterms:modified>
</cp:coreProperties>
</file>