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D2B410CF-F0ED-450F-91DA-16A799346AA8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H7" i="2"/>
  <c r="H8" i="2"/>
  <c r="H9" i="2"/>
  <c r="H10" i="2"/>
  <c r="H11" i="2"/>
  <c r="H12" i="2"/>
  <c r="H13" i="2"/>
  <c r="I13" i="2" s="1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I15" i="2" s="1"/>
  <c r="G2" i="2"/>
  <c r="I34" i="2"/>
  <c r="I22" i="2"/>
  <c r="I18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7" i="51"/>
  <c r="C6" i="51"/>
  <c r="I12" i="2"/>
  <c r="I11" i="2"/>
  <c r="I10" i="2"/>
  <c r="I9" i="2"/>
  <c r="I8" i="2"/>
  <c r="I7" i="2"/>
  <c r="I6" i="2"/>
  <c r="I5" i="2"/>
  <c r="I4" i="2"/>
  <c r="I3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7B21D1CA-AB14-4D4F-8AFD-9E551D387C5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F5F8973E-A54B-4543-80EC-32446138C9E1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71A7C164-6063-474D-AB3A-80CDD6323185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609B615B-F1A8-4390-9F21-CD0A291ED94A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99422060-8546-48D9-B69A-A1264D107B40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3819D155-8944-4FAA-BB57-2C0B5DC9885E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3EF917E6-3EA7-4E92-8A79-DB1E3A8DE0DC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0D27F886-F76C-4766-94AB-DD07C7EC546F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7667A8F3-C0AE-4606-A0FD-1C4CC3E0E5AE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0D3D3860-355A-4F8A-B355-306FD5491239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5F6B3A01-00DA-4F46-9685-28B3A87A789E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F1707815-EA39-44FB-AF93-AF080552793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3600F4CA-0E92-43E2-8164-7E044DEBEE3B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3C890E0A-21E1-451D-8AEB-0483280A0FF1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B5AEC5CD-97A7-46AC-B2BF-C9B513369C8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F173A2C1-FC1A-4DCC-8CB1-B18B7FDEF27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1A1670D1-AAC3-44D5-8C21-3605D60B333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BBAD952C-1B03-4B01-B474-005D973AB9D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F50DF0BF-39FD-44FE-A29E-4DA35353F00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A42CB0A5-2C6B-4D10-90DA-314106E51947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4AA0AFE9-B72E-451E-ABB4-102D9BB2C82C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9675F72E-A4A1-4DC0-B9C9-CA7FF0185401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784CA13E-3F2D-4020-B915-4FE50648B9F4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8CD029B0-AAAF-4172-BD5B-5AE28C4708A6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0666CDF1-B9C6-402D-9AC4-11F90B69C3C4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1507400F-7D4C-4525-A86B-0D7A499141E0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14886D1D-43AE-4EC4-B30A-3183511C26E5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035FC97B-A376-4079-8085-2496660A7645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2DF6784F-10B3-479F-BD73-2E4380A55FD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12B2C7D1-86F3-4123-91EA-16605FD6006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D5FD3AA8-7426-422C-BFD7-07A2311046C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AA581A23-D078-4F8E-AE7B-7269F20DA31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930D6ACF-9580-4031-9FB0-226DD9BB13F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FD8D6862-C9BB-4EE7-BEF5-59B1C3D44F44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91153FC1-0A1E-47AE-A8EF-BDFD70A25179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C92C945A-A214-4D6B-A8C1-E2D3B3A268B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CFA97151-C14A-417E-B5A1-988FEEB84B3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CAA988AB-F148-4382-8AE9-CED8E5F49E9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F89AE58F-7B96-44BE-A4AF-826CB1E786E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99730EAC-893E-4182-A236-667B3C2029D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0361A4E2-3782-4401-A49D-08A1CEDD308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73312604-87B5-482F-B782-28E3C838649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BDB78DA8-B010-4F52-A41F-E56307754AB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039CE101-92BA-4579-8041-74FE620601D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18CF6536-D906-42F8-B47D-F2C281059FA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9245F08B-B04F-4E16-8011-9178219AC10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E3FCE02C-A15C-4409-BD39-249457C0FBF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9E42BE5B-5F76-4799-B8A2-A8A6B9D040C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EC112BC4-6768-4208-9200-B11FA935DD3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66408B79-84E3-42ED-97D6-30504DDE28D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606C6E15-BADC-4DD7-8AF0-5307679DA49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3F04FC1B-6058-4DFA-8587-E34547ADB39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D8E9A3BC-D807-41E3-AA7E-A97D9CDD6D6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77533F35-E497-45A0-ADBC-B0D405BB094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AC2D2A81-DD92-4A7E-9ED8-16874C08478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04394ADF-3CD9-433C-BC69-74CE2EEF23B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971B3D2B-A15C-4B10-91CE-547FAE2ED1E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2CE29AE0-9903-47F4-98B1-E2D854F3794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2D4807CA-02F8-4DB1-991A-4BF38E160CD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9B2027A1-A762-4815-8A35-35BB308FEC4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8E818554-EF67-4E97-9D56-2CFDCB22F98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44497E03-8554-4557-BC24-5C06D2C63EA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231FC1CC-93E7-405A-B31D-80E041BB312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E04AC813-3268-43B2-BA8C-3C3B253D817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0A1B0C53-0DE6-4852-B681-E501A789930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96B284EA-3485-40CF-83A1-BE5BBF8C576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CB1710B4-DDF3-4C5F-9FDD-4A02EF6776A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BB8431E7-FE36-4CB8-977A-8631287E3EB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3EE2DAA4-52A7-4BDD-96F3-37AA20FF9D0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30A8A4C6-9C64-4563-B71F-CD21E0C1B5B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8D41532E-BC84-47A9-BA64-A1066F9CC30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994D5679-1A9B-4992-B1B5-546467E3B88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44D58A55-D545-49C1-B951-7C2D7AFB948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80FB22E1-7717-4794-9A6B-205C0979CEE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D67FEE56-3D1B-48EF-8A4A-360CD144C61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5F0567A2-FC82-47A7-9205-F08F287E9EF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6A8AC211-FB5C-4034-9AEE-78D654FB9FC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1AFD172E-F549-4886-950B-E47B4E2BACF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ED3D01FD-8DC2-461B-8BB9-ACEE80F198A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C7783328-D7AB-4CAF-BB4A-4EAD256B4EF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06C15398-2ACC-4D41-9C34-8C9AA8EC464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11AFB8CB-FFE1-4B33-A290-928916939FD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99CABEBD-9827-4505-87FE-92658A1C72C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4EA41321-497B-4905-81C6-FBE819A68C3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E8E34DC3-9045-4137-BF10-4452A5AB4D2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E4CF2E48-7D71-4F9C-9A01-04A60EA16B2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DF0105DB-8E95-4AFF-AFB4-C9A806A603C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2ACE83DF-6E12-4886-A6CF-38573C3AA35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D0E04178-9A0E-4E8E-B8CC-D231904DC25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7C94C34D-700D-42B5-BCD8-25A81CCF5D6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D658B9ED-9886-477C-A5F8-DAD252E503D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D0B27315-3AFE-4038-AFF7-FEE8CA13A44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55E81DB2-1F5F-48FB-9F4D-DAF02A4688D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42066157-6868-4A73-A936-1417385FC3C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76C20BD2-B6D5-42FE-A6E1-1C53D0A92A1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68EDCD23-D867-47A1-BB01-6141B8352C0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96E4724E-C9D7-4565-A967-D359223A53B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2246DF91-7A5E-4BF2-9065-ACD67BEB982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65D941FA-D6CF-42B9-A25E-B2C50E05BE3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A2F51340-8A2D-4529-A92B-C198E4FBC48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9311599D-521E-412A-8335-2D94B4EB803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160A914C-9538-4C25-B5D7-F6CA2F0C486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719D4118-1B06-409E-8E9B-03FF07DD3B7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8A3A3FA4-75F1-4C7A-BC3F-FDDE48FB240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EBBC1D30-A593-47F6-8389-B3EE4E9704B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0379CF65-20FF-46E4-952B-D0322B9B494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BEB8CB27-1F6F-4BCE-BF14-E49A3B8EC39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EE0A8DFD-4E1C-4629-9E4A-1B57F939A9A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D5ADC1E4-D502-4AB3-80BC-D62B78626EE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49FE4E2C-A5E2-47FF-B300-91959CA34CA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379FA5FF-0991-40D4-9D55-FCFF1FABB8D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90654050-7A43-4462-BC80-D4CAA32A166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9224BCC5-B7FF-4AC2-873A-97DDB4550B2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F89E4EF3-C2E1-4A67-BFA0-6D8D946F1E6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513D7AEC-1558-4EB9-93F4-77FE88F0300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16EEA1DE-59A5-45AC-AD94-FE620B9E743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34A81E01-830B-4606-BC71-55339A2D8DF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B2A7DA45-4086-4D47-BBD8-97C7EF39394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121B70E5-FF2B-4B50-93F9-9EB8FBEAE36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37076FC9-9D48-4A64-BC82-E80E6EDEB3C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D6A2F23E-841C-4B58-9AD5-A2B3BEB243E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71A264FA-D22F-4A1F-9DA4-29D72B8364B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06760796-0123-402C-AC76-478B4BB3955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1D58269A-279C-4272-A288-D5C474D8213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424D6587-9E38-4893-AF97-3141EB7EEF1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5CE480B0-880D-4043-AE13-78C88DCC50B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85A4612B-6641-4187-BCC7-6857C15D251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17BBEBA1-1CE6-40FC-B78D-D49DB6905AE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E7710C67-F5FE-4DFD-97DF-2F35C2DB396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74791C5F-2790-45C4-BE42-D4978889D13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87CD17B7-D697-4863-9B2D-0135B492413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8D4302CB-D975-4551-AB94-506FD1FCB6C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879E8E34-8D68-4490-97DF-0C87313FBFF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86C4D506-071D-4EE5-AF43-634088159CB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C506C11A-3A41-4DC6-9287-04FBF172989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72758039-6D57-4268-9D00-19A43B0F231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4451AD5B-92AE-430E-B312-A2CA1112028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F9B9517D-DCDF-497A-9E04-EA9CDB001C8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7366DA83-D3EF-400B-8161-55B3FA57A69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6AE6FCAB-38F2-4317-8D8E-68DBA086322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1D87FFF2-A62B-4950-9710-3D4DC2220C9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096693F5-11DC-4F28-9008-32E6F217955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97DFC151-62DB-4723-994A-F2CD305F7F5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BB0AF4B5-0583-48A2-95B2-E54F249BB52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67A2E7B8-37BF-4B58-A5F6-7BC0469B228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015C5602-FBF3-4744-8B0E-8E2D0D92FDC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F20D5574-5C76-4C36-96CB-E81414351B1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66B12F76-AA48-4970-81F4-288452AA405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08274AFB-573A-46F7-936B-E8E07693120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D4F09F44-82E8-4734-B8FB-E7C87170EA13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52B877A5-8AAC-4E56-A90E-91950FF5512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0007D3EA-ADA6-4A8F-B886-C696FFD20BFC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8D640225-ECD0-4344-BC02-4483500DEFE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30FE499F-1BDF-4093-93FB-7076F3044B5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560A026D-AEAB-4485-AAEA-F59AD395711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692C531A-DE84-4059-9F81-5B539DE6713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A0824E6E-0231-4B51-A26A-066F244E139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E96EFC17-AA32-4A48-BBA3-630DC7E1A58E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3DFA7624-17AF-459D-AEE3-D60B6AE44A5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BF6A67FE-2880-4366-A2A4-B61169EE469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673008A1-E9CF-4846-8EC4-0615EA23082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BA1E3DEB-CA35-44BB-816D-84C2620796C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BEC19D73-D33B-489D-B23A-B230659CDCA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06CDB372-0BF8-4472-8683-BD217F48527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0EC0A2A9-B7E4-4064-B365-09E746340FC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945DC5B4-E833-4FF7-9254-877D32A1E13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66677040-89DD-4B2E-B32F-8746180D53E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3622CA6B-70D8-468C-911E-354A8DA0E91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EA882673-9010-4825-9C19-35B04B2262E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31C1D690-20D7-41CE-B47E-8AC17C1D0C2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2F9FB7A2-F375-44E3-9882-A73DA4B2E3C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8CA16B66-70C4-4101-9FBD-2653EDC2BB8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8F94EABC-9708-4C00-81D2-E4A38B25846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88013014-7361-4312-8085-F5D1129EE34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03628DDB-339E-4BB2-B47B-C0D312A6B8A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52009F3C-CFAD-45CD-9CEE-5D405E8C9D1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64C09B35-0FC6-4879-9BD3-A8364F27B96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8E2E914B-896F-43D6-BC7F-4660356A493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A330477E-914F-4EBD-B9D1-90EBDCB3D59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FCAA6118-F4D2-4136-B481-C959E8CCE91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1E00A304-011D-4C5A-A925-2344BF52A8C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1CB44D23-1E47-4805-918E-1F0A4D28F89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B015CECE-273B-445B-86CE-A9725E694F0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F689C668-9BA6-4F89-93B5-F2BB057A83F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FD89718B-2089-4E94-B45E-BD5E5E6D71C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8FCE4BAD-09A4-4675-831D-5F75ABDFD66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5944AC70-439A-4CDB-9CE3-DF9FB86E16E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058F4A27-0D5E-47BD-8663-92E3E893657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C8DDA9DC-AF4D-48B0-9EA7-254FED2FB6D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CFA7030C-4776-4983-A7A4-140740D54DE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2B7FD2E6-5BB1-4AE5-BE86-11B78E784A8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8EDC6974-123D-4DC2-9C1D-5AF2B8CDB90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5A729C93-D443-40AD-93B0-320C2B08B25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CC8FE39B-4C29-4A15-A5B1-92259DE6107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B1AE62F2-4931-495F-B90B-88D5BA0623B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6473686D-B15A-48E3-A68E-A6CBF07F5ED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74B28E1C-0369-4947-A4EE-53B55626115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502D6A3D-D169-4733-9DD7-1A1A85318A2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D05C8BA9-2D8D-44FE-A37C-B0FB517CD44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9DF9B0F6-EC62-4212-AC71-EB485B86348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1EC8F53A-365D-4FD6-963D-BEC8CF092AC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AFBCF765-534A-4034-BC74-3DAB8108B16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592BB8A2-40F6-44C4-A181-06266E714FD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8B6424FA-43E0-435D-8DC3-3D343AB0593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89B108BA-C3AC-467C-904E-980024A54F3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054F6854-E026-4CC1-A482-37B305BA5F8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B4FA87F6-A6C4-4959-A616-C88CBC7BAEA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A254F431-1EE3-49C4-9D09-BBBE1AEB39D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D8E28203-80D8-44AF-A9D2-FC447F9D243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3FDD7B3D-6E5E-4C18-A5CC-DFE1FC7BFB3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FF4DB850-56CE-4359-AE09-565F9114352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475E01A9-6F25-4EEA-A208-D42F1E9E10D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77A5EE07-0C7D-4A57-8462-F41FE98A20B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C6ADEA7F-3B80-411E-B0B5-7F27B0E61F9C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D94E8144-1718-481A-874B-79B6751F06ED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EABDB40E-AF4A-45F8-9DE2-61079CF9522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A9096C50-CC1B-4037-9B64-0C284D45D73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A40D8976-6462-4594-9952-5B0AC1A99C6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D95FC4BD-074B-4E7A-AFF1-273C43F23FB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6590C957-7D2A-4D68-B62D-4B074C951EF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2CD9DD41-A7C6-4122-96BE-2863C0D25EE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2F739A40-EF45-4999-97F4-7255B335106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C4E19DEC-2AD9-4733-8AAE-CDB606B7217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C6E5AE16-CB93-4536-907A-7EA81246C49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EB699775-04E7-42DC-887D-A5FAF508527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2C245DC6-342A-4D82-A54F-CB2B70E0500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EDCEB519-B430-4D8B-8E13-CA54724812E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46632849-B436-4A55-9B27-3D020813B5D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CA8307F6-6210-4CC8-9178-78FBC593873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80EC0812-893C-498A-8F2F-9F70632675C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E6B60AB0-917A-4993-A45B-CF945487B41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FFF50411-FDC1-4B44-9831-9B6B098BA92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F50BA09B-7314-479B-ABBE-C98BE774C9B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72238F2D-A190-4F55-B8BD-65E74F5B204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7E179E98-5A30-46A8-A5E9-CFCD64AD91C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070D5A07-DF00-4193-8483-A9505C1AD85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028F5A68-9252-4CFA-B8C3-4199D11F8CF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F5D62659-93ED-47E7-8E92-523B1C1A4BB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807115E6-7991-454C-80AF-538D9569EA0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BDCE38CF-C4BC-4F4E-8467-0E9017B3810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C3C4FC43-D7E8-4F08-976F-C9DCE6273F5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ED691BD6-F114-44FC-BBFB-6BE08046452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FCC80EEA-9992-427E-8FEE-CDDA7FEA9E2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3EF6080C-7DD3-4FC1-901C-B488515B6CB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808DB63F-1A4A-4244-92D5-D61E5686E29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F4C3FDBB-3297-4FDB-8470-F6D4A9974B7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733CA988-1E2A-438B-A7EE-112209E89B5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BE2AB027-E2D0-4621-AFEA-71FE8F541AC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6621EEEB-686E-43A7-B093-F8EC1517EB1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67FA9E96-AE80-428D-8E5D-5ADE4F10819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6936C852-7B5B-421D-9804-666848D4B41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77B50D29-1FFC-4766-BA92-A2C1A4DFF1D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7B1EFF4D-A5F8-4C0C-B0CE-84BDDE2F928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FA2CE02A-1F7D-4A36-897F-47FA995512B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F053EFC0-7628-4693-87FE-409131BBABC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077590E3-8754-438D-8951-D64C4108238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0C218419-629E-4214-8805-86562467D15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9D66936A-15C2-4867-91B9-BF318D41AA5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7C7B2CE4-AD17-4D07-A1E3-33F187051E6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8E432D99-DC44-4EA0-9DF7-F8C841576C4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96808601-A4ED-4CA4-B181-DB3A852B9A7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1686B191-47EF-4C7C-B98E-3ABCD389C6E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D36A3983-131C-439C-BA6D-32746CE09B8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194E77C3-EB93-4A69-B5D1-16377B1F044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2CF6196C-E17C-41EF-8B9D-F1B29B88B003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6B2BA8E9-B490-4BA7-A304-6A61A3DA1C8F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A4B3ACB3-0784-4D8E-B111-E0A13E44CFC1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39C41D8A-60BA-4CF1-8F8D-B84E9CC814A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ECAA472D-44AA-4182-BC8D-6CA279DEBB7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C9706864-5927-4FA6-9344-D392BE5AF42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9768E744-13C3-49A1-BC67-03D9AD56D8E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6F1ADC88-051A-40F7-9F94-F6144DD2C4C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371D6158-7193-4794-B603-7606610EF50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9D35D9B9-1EEA-4C74-AFB3-BD0C95B7266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59712810-5A45-4843-85C0-79A7ED317AD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DEE4A0AE-3C38-4029-B53B-5100C7B4872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01888A9E-EC4A-4C97-B4FD-5CD3939B98FB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207AC768-DD3C-4805-BD9E-128FCE7E241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14F796D2-6AF2-4FAA-A375-C2498A6CF218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41EDCFF1-8B33-46AF-B137-B88FC05A6BA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CBAFB82A-91E1-40CE-BBA7-EE78E419BD6E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497954D2-C809-46E2-B69E-B708726DD366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2F937885-9A14-4853-94AF-7C903BD6635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5321062A-06B0-46D5-AA83-62F02E9BF213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A8751B0D-778A-4386-8697-6168467224D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A87E2D0C-1B8E-4DA7-BDCB-2A30BC3B8AF0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91DB2BB0-ED67-4C84-BF38-1566E8BD158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007D763B-BD4A-4F1A-A32E-8EC01BCDAD30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E2D70400-81C2-4A0D-9858-602ABBE85D35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90B8207E-F0BF-4234-B47E-1893FA1A5E12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054E7CA4-FA8B-4635-B167-E66FE45F544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D94A2DA7-DC6F-4DDE-97C9-60C56AE4ABE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DC14297E-069D-44FF-98AD-7CE9A57007E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D3291BFD-F8B6-439F-887B-585589DA633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3B87C02F-5A8A-47C1-B6CD-E053832FD636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41D45BF5-768F-4E44-B9ED-5F7BF934462C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0EF27A4E-3479-42E5-9C2C-4DA329DCA95E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4F215EDD-A9BF-4A58-863E-47ABDF497135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D7EE15C2-6A98-4970-A9D2-B2290DE5FD63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4E027E3C-FEB8-47BE-8483-191F7D12D46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8E1C34F9-59F5-4B8D-BEDC-964BB5BDAF44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AB551D0D-A793-4BBF-AC75-5C5D4391B48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0E4A5A38-1060-4331-8D6C-10290159E393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23145BEB-0E08-4B71-8FA2-7136F6F7D81F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3BE2EB9F-4E16-4E1F-A1F4-D397C4D5D42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FFE6861F-B750-4DF7-AF41-90DC8891345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3ED97D96-9859-48D5-B819-1EBBE75EADA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811A9992-6E33-4A27-AFF4-E0D075C50D7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82BF0766-42A6-4365-9DFF-50EBD873D13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872087C0-A542-4B2C-B583-1ACA5834382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62595256-836C-4FF5-9403-D2C75B2B6E12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3599EA46-6C6A-4E6C-94D6-D7D436A7CF40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8C7A926F-249E-4F6C-9A20-F6C60E54541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83A657C3-863B-4EC7-88DD-A7D41C27493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D29846EC-6978-4AD4-AEF8-8CB2B5571794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9BDAA9F5-404C-42C6-B622-A55C087477B9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3643DE2D-58B0-4F43-A491-E0557211C7BE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4B70941D-E1AE-430C-B6AF-96327C04104E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0050C272-71A9-489D-90A3-CDD13272C6F6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F7C51CE9-85C2-4983-853C-09AFC8125212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15413EF8-6960-4F44-B2C0-868C836A772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3D3E9923-44F2-400E-8473-AC3788E26AD7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66E5B7AC-8166-42FB-B2D9-2ACE363EA29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<sst xmlns="http://schemas.openxmlformats.org/spreadsheetml/2006/main" count="1102" uniqueCount="271">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</sst>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119756815</v>
      </c>
    </row>
    <row r="8" spans="1:3" ht="15" customHeight="1" x14ac:dyDescent="0.25">
      <c r="B8" s="7" t="s">
        <v>106</v>
      </c>
      <c r="C8" s="70">
        <v>0.21899999999999997</v>
      </c>
    </row>
    <row r="9" spans="1:3" ht="15" customHeight="1" x14ac:dyDescent="0.25">
      <c r="B9" s="9" t="s">
        <v>107</v>
      </c>
      <c r="C9" s="71">
        <v>0.1323</v>
      </c>
    </row>
    <row r="10" spans="1:3" ht="15" customHeight="1" x14ac:dyDescent="0.25">
      <c r="B10" s="9" t="s">
        <v>105</v>
      </c>
      <c r="C10" s="71">
        <v>0.62193199157714796</v>
      </c>
    </row>
    <row r="11" spans="1:3" ht="15" customHeight="1" x14ac:dyDescent="0.25">
      <c r="B11" s="7" t="s">
        <v>108</v>
      </c>
      <c r="C11" s="70">
        <v>0.51200000000000001</v>
      </c>
    </row>
    <row r="12" spans="1:3" ht="15" customHeight="1" x14ac:dyDescent="0.25">
      <c r="B12" s="7" t="s">
        <v>109</v>
      </c>
      <c r="C12" s="70">
        <v>0.73199999999999998</v>
      </c>
    </row>
    <row r="13" spans="1:3" ht="15" customHeight="1" x14ac:dyDescent="0.25">
      <c r="B13" s="7" t="s">
        <v>110</v>
      </c>
      <c r="C13" s="70">
        <v>0.28000000000000003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0.115</v>
      </c>
    </row>
    <row r="24" spans="1:3" ht="15" customHeight="1" x14ac:dyDescent="0.25">
      <c r="B24" s="20" t="s">
        <v>102</v>
      </c>
      <c r="C24" s="71">
        <v>0.6835</v>
      </c>
    </row>
    <row r="25" spans="1:3" ht="15" customHeight="1" x14ac:dyDescent="0.25">
      <c r="B25" s="20" t="s">
        <v>103</v>
      </c>
      <c r="C25" s="71">
        <v>0.1807</v>
      </c>
    </row>
    <row r="26" spans="1:3" ht="15" customHeight="1" x14ac:dyDescent="0.25">
      <c r="B26" s="20" t="s">
        <v>104</v>
      </c>
      <c r="C26" s="71">
        <v>2.0799999999999999E-2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0.30499999999999999</v>
      </c>
    </row>
    <row r="30" spans="1:3" ht="14.25" customHeight="1" x14ac:dyDescent="0.25">
      <c r="B30" s="30" t="s">
        <v>76</v>
      </c>
      <c r="C30" s="73">
        <v>7.9000000000000001E-2</v>
      </c>
    </row>
    <row r="31" spans="1:3" ht="14.25" customHeight="1" x14ac:dyDescent="0.25">
      <c r="B31" s="30" t="s">
        <v>77</v>
      </c>
      <c r="C31" s="73">
        <v>0.14400000000000002</v>
      </c>
    </row>
    <row r="32" spans="1:3" ht="14.25" customHeight="1" x14ac:dyDescent="0.25">
      <c r="B32" s="30" t="s">
        <v>78</v>
      </c>
      <c r="C32" s="73">
        <v>0.47200000000000003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24</v>
      </c>
    </row>
    <row r="38" spans="1:5" ht="15" customHeight="1" x14ac:dyDescent="0.25">
      <c r="B38" s="16" t="s">
        <v>91</v>
      </c>
      <c r="C38" s="75">
        <v>32</v>
      </c>
      <c r="D38" s="17"/>
      <c r="E38" s="18"/>
    </row>
    <row r="39" spans="1:5" ht="15" customHeight="1" x14ac:dyDescent="0.25">
      <c r="B39" s="16" t="s">
        <v>90</v>
      </c>
      <c r="C39" s="75">
        <v>39.4</v>
      </c>
      <c r="D39" s="17"/>
      <c r="E39" s="17"/>
    </row>
    <row r="40" spans="1:5" ht="15" customHeight="1" x14ac:dyDescent="0.25">
      <c r="B40" s="16" t="s">
        <v>171</v>
      </c>
      <c r="C40" s="75">
        <v>1.74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2.8799999999999999E-2</v>
      </c>
      <c r="D45" s="17"/>
    </row>
    <row r="46" spans="1:5" ht="15.75" customHeight="1" x14ac:dyDescent="0.25">
      <c r="B46" s="16" t="s">
        <v>11</v>
      </c>
      <c r="C46" s="71">
        <v>0.1007</v>
      </c>
      <c r="D46" s="17"/>
    </row>
    <row r="47" spans="1:5" ht="15.75" customHeight="1" x14ac:dyDescent="0.25">
      <c r="B47" s="16" t="s">
        <v>12</v>
      </c>
      <c r="C47" s="71">
        <v>0.44019999999999998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0.43030000000000007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1.6878662394200001</v>
      </c>
      <c r="D51" s="17"/>
    </row>
    <row r="52" spans="1:4" ht="15" customHeight="1" x14ac:dyDescent="0.25">
      <c r="B52" s="16" t="s">
        <v>125</v>
      </c>
      <c r="C52" s="76">
        <v>1.2779974681899899</v>
      </c>
    </row>
    <row r="53" spans="1:4" ht="15.75" customHeight="1" x14ac:dyDescent="0.25">
      <c r="B53" s="16" t="s">
        <v>126</v>
      </c>
      <c r="C53" s="76">
        <v>1.2779974681899899</v>
      </c>
    </row>
    <row r="54" spans="1:4" ht="15.75" customHeight="1" x14ac:dyDescent="0.25">
      <c r="B54" s="16" t="s">
        <v>127</v>
      </c>
      <c r="C54" s="76">
        <v>0.77210437086899997</v>
      </c>
    </row>
    <row r="55" spans="1:4" ht="15.75" customHeight="1" x14ac:dyDescent="0.25">
      <c r="B55" s="16" t="s">
        <v>128</v>
      </c>
      <c r="C55" s="76">
        <v>0.77210437086899997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2.1759475900795508E-2</v>
      </c>
    </row>
    <row r="59" spans="1:4" ht="15.75" customHeight="1" x14ac:dyDescent="0.25">
      <c r="B59" s="16" t="s">
        <v>132</v>
      </c>
      <c r="C59" s="70">
        <v>0.42552765941828741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42.501437539526727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39.532089276751876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170.95918081165547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1.4605445677891706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1.131554991233771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1.131554991233771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1.131554991233771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1.131554991233771</v>
      </c>
      <c r="E13" s="86" t="s">
        <v>202</v>
      </c>
    </row>
    <row r="14" spans="1:5" ht="15.75" customHeight="1" x14ac:dyDescent="0.25">
      <c r="A14" s="11" t="s">
        <v>187</v>
      </c>
      <c r="B14" s="85">
        <v>0.38799999999999996</v>
      </c>
      <c r="C14" s="85">
        <v>0.95</v>
      </c>
      <c r="D14" s="86">
        <v>12.664388720547787</v>
      </c>
      <c r="E14" s="86" t="s">
        <v>202</v>
      </c>
    </row>
    <row r="15" spans="1:5" ht="15.75" customHeight="1" x14ac:dyDescent="0.25">
      <c r="A15" s="11" t="s">
        <v>209</v>
      </c>
      <c r="B15" s="85">
        <v>0.38799999999999996</v>
      </c>
      <c r="C15" s="85">
        <v>0.95</v>
      </c>
      <c r="D15" s="86">
        <v>12.664388720547787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0.37115452044313657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0.22</v>
      </c>
      <c r="C18" s="85">
        <v>0.95</v>
      </c>
      <c r="D18" s="87">
        <v>4.0144932296368099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4.0144932296368099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4.0144932296368099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11.931837010261507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21.672337451693277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4.0619684601961064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18.225977519614748</v>
      </c>
      <c r="E24" s="86" t="s">
        <v>202</v>
      </c>
    </row>
    <row r="25" spans="1:5" ht="15.75" customHeight="1" x14ac:dyDescent="0.25">
      <c r="A25" s="52" t="s">
        <v>87</v>
      </c>
      <c r="B25" s="85">
        <v>0.29899999999999999</v>
      </c>
      <c r="C25" s="85">
        <v>0.95</v>
      </c>
      <c r="D25" s="86">
        <v>18.225926134210553</v>
      </c>
      <c r="E25" s="86" t="s">
        <v>202</v>
      </c>
    </row>
    <row r="26" spans="1:5" ht="15.75" customHeight="1" x14ac:dyDescent="0.25">
      <c r="A26" s="52" t="s">
        <v>137</v>
      </c>
      <c r="B26" s="85">
        <v>0.38799999999999996</v>
      </c>
      <c r="C26" s="85">
        <v>0.95</v>
      </c>
      <c r="D26" s="86">
        <v>4.4364540760151874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4.9491687767392154</v>
      </c>
      <c r="E27" s="86" t="s">
        <v>202</v>
      </c>
    </row>
    <row r="28" spans="1:5" ht="15.75" customHeight="1" x14ac:dyDescent="0.25">
      <c r="A28" s="52" t="s">
        <v>84</v>
      </c>
      <c r="B28" s="85">
        <v>0.50600000000000001</v>
      </c>
      <c r="C28" s="85">
        <v>0.95</v>
      </c>
      <c r="D28" s="86">
        <v>0.58060817258238484</v>
      </c>
      <c r="E28" s="86" t="s">
        <v>202</v>
      </c>
    </row>
    <row r="29" spans="1:5" ht="15.75" customHeight="1" x14ac:dyDescent="0.25">
      <c r="A29" s="52" t="s">
        <v>58</v>
      </c>
      <c r="B29" s="85">
        <v>0.22</v>
      </c>
      <c r="C29" s="85">
        <v>0.95</v>
      </c>
      <c r="D29" s="86">
        <v>78.207761686108483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5.5168582768474055</v>
      </c>
      <c r="E30" s="86" t="s">
        <v>202</v>
      </c>
    </row>
    <row r="31" spans="1:5" ht="15.75" customHeight="1" x14ac:dyDescent="0.25">
      <c r="A31" s="52" t="s">
        <v>28</v>
      </c>
      <c r="B31" s="85">
        <v>0.71450000000000002</v>
      </c>
      <c r="C31" s="85">
        <v>0.95</v>
      </c>
      <c r="D31" s="86">
        <v>0.76115541772848727</v>
      </c>
      <c r="E31" s="86" t="s">
        <v>202</v>
      </c>
    </row>
    <row r="32" spans="1:5" ht="15.75" customHeight="1" x14ac:dyDescent="0.25">
      <c r="A32" s="52" t="s">
        <v>83</v>
      </c>
      <c r="B32" s="85">
        <v>0.67900000000000005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0.34700000000000003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0.39600000000000002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0.94099999999999995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0.28199999999999997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0.20300000000000001</v>
      </c>
      <c r="C37" s="85">
        <v>0.95</v>
      </c>
      <c r="D37" s="86">
        <v>1.5696029987704641</v>
      </c>
      <c r="E37" s="86" t="s">
        <v>202</v>
      </c>
    </row>
    <row r="38" spans="1:6" ht="15.75" customHeight="1" x14ac:dyDescent="0.25">
      <c r="A38" s="52" t="s">
        <v>60</v>
      </c>
      <c r="B38" s="85">
        <v>0.20300000000000001</v>
      </c>
      <c r="C38" s="85">
        <v>0.95</v>
      </c>
      <c r="D38" s="86">
        <v>0.78227782112265087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 x14ac:dyDescent="0.25">
      <c r="A3" s="3" t="s">
        <v>65</v>
      </c>
      <c r="B3" s="26">
        <f>frac_mam_1month * 2.6</f>
        <v>0.43407005199999993</v>
      </c>
      <c r="C3" s="26">
        <f>frac_mam_1_5months * 2.6</f>
        <v>0.43407005199999993</v>
      </c>
      <c r="D3" s="26">
        <f>frac_mam_6_11months * 2.6</f>
        <v>0.42020778800000003</v>
      </c>
      <c r="E3" s="26">
        <f>frac_mam_12_23months * 2.6</f>
        <v>0.3606654714000001</v>
      </c>
      <c r="F3" s="26">
        <f>frac_mam_24_59months * 2.6</f>
        <v>0.30704207126666666</v>
      </c>
    </row>
    <row r="4" spans="1:6" ht="15.75" customHeight="1" x14ac:dyDescent="0.25">
      <c r="A4" s="3" t="s">
        <v>66</v>
      </c>
      <c r="B4" s="26">
        <f>frac_sam_1month * 2.6</f>
        <v>0.36752775799999998</v>
      </c>
      <c r="C4" s="26">
        <f>frac_sam_1_5months * 2.6</f>
        <v>0.36752775799999998</v>
      </c>
      <c r="D4" s="26">
        <f>frac_sam_6_11months * 2.6</f>
        <v>0.28139693400000004</v>
      </c>
      <c r="E4" s="26">
        <f>frac_sam_12_23months * 2.6</f>
        <v>0.2028463606</v>
      </c>
      <c r="F4" s="26">
        <f>frac_sam_24_59months * 2.6</f>
        <v>0.15969868806666665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25152481.145314001</v>
      </c>
      <c r="C2" s="78">
        <v>58935743</v>
      </c>
      <c r="D2" s="78">
        <v>111635986</v>
      </c>
      <c r="E2" s="78">
        <v>98214108</v>
      </c>
      <c r="F2" s="78">
        <v>77039644</v>
      </c>
      <c r="G2" s="22">
        <f t="shared" ref="G2:G40" si="0">C2+D2+E2+F2</f>
        <v>345825481</v>
      </c>
      <c r="H2" s="22">
        <f t="shared" ref="H2:H40" si="1">(B2 + stillbirth*B2/(1000-stillbirth))/(1-abortion)</f>
        <v>29591502.423927341</v>
      </c>
      <c r="I2" s="22">
        <f>G2-H2</f>
        <v>316233978.57607263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25123080.807999995</v>
      </c>
      <c r="C3" s="78">
        <v>59128000</v>
      </c>
      <c r="D3" s="78">
        <v>112187000</v>
      </c>
      <c r="E3" s="78">
        <v>100030000</v>
      </c>
      <c r="F3" s="78">
        <v>78660000</v>
      </c>
      <c r="G3" s="22">
        <f t="shared" si="0"/>
        <v>350005000</v>
      </c>
      <c r="H3" s="22">
        <f t="shared" si="1"/>
        <v>29556913.384863343</v>
      </c>
      <c r="I3" s="22">
        <f t="shared" ref="I3:I15" si="3">G3-H3</f>
        <v>320448086.61513668</v>
      </c>
    </row>
    <row r="4" spans="1:9" ht="15.75" customHeight="1" x14ac:dyDescent="0.25">
      <c r="A4" s="7">
        <f t="shared" si="2"/>
        <v>2019</v>
      </c>
      <c r="B4" s="77">
        <v>25083492.587999996</v>
      </c>
      <c r="C4" s="78">
        <v>59306000</v>
      </c>
      <c r="D4" s="78">
        <v>112729000</v>
      </c>
      <c r="E4" s="78">
        <v>101697000</v>
      </c>
      <c r="F4" s="78">
        <v>80371000</v>
      </c>
      <c r="G4" s="22">
        <f t="shared" si="0"/>
        <v>354103000</v>
      </c>
      <c r="H4" s="22">
        <f t="shared" si="1"/>
        <v>29510338.460452471</v>
      </c>
      <c r="I4" s="22">
        <f t="shared" si="3"/>
        <v>324592661.5395475</v>
      </c>
    </row>
    <row r="5" spans="1:9" ht="15.75" customHeight="1" x14ac:dyDescent="0.25">
      <c r="A5" s="7">
        <f t="shared" si="2"/>
        <v>2020</v>
      </c>
      <c r="B5" s="77">
        <v>25033117.403999999</v>
      </c>
      <c r="C5" s="78">
        <v>59473000</v>
      </c>
      <c r="D5" s="78">
        <v>113306000</v>
      </c>
      <c r="E5" s="78">
        <v>103183000</v>
      </c>
      <c r="F5" s="78">
        <v>82200000</v>
      </c>
      <c r="G5" s="22">
        <f t="shared" si="0"/>
        <v>358162000</v>
      </c>
      <c r="H5" s="22">
        <f t="shared" si="1"/>
        <v>29451072.840856951</v>
      </c>
      <c r="I5" s="22">
        <f t="shared" si="3"/>
        <v>328710927.15914303</v>
      </c>
    </row>
    <row r="6" spans="1:9" ht="15.75" customHeight="1" x14ac:dyDescent="0.25">
      <c r="A6" s="7">
        <f t="shared" si="2"/>
        <v>2021</v>
      </c>
      <c r="B6" s="77">
        <v>24957695.295400001</v>
      </c>
      <c r="C6" s="78">
        <v>59567000</v>
      </c>
      <c r="D6" s="78">
        <v>113886000</v>
      </c>
      <c r="E6" s="78">
        <v>104436000</v>
      </c>
      <c r="F6" s="78">
        <v>84020000</v>
      </c>
      <c r="G6" s="22">
        <f t="shared" si="0"/>
        <v>361909000</v>
      </c>
      <c r="H6" s="22">
        <f t="shared" si="1"/>
        <v>29362339.904469468</v>
      </c>
      <c r="I6" s="22">
        <f t="shared" si="3"/>
        <v>332546660.09553051</v>
      </c>
    </row>
    <row r="7" spans="1:9" ht="15.75" customHeight="1" x14ac:dyDescent="0.25">
      <c r="A7" s="7">
        <f t="shared" si="2"/>
        <v>2022</v>
      </c>
      <c r="B7" s="77">
        <v>24871390.563999999</v>
      </c>
      <c r="C7" s="78">
        <v>59681000</v>
      </c>
      <c r="D7" s="78">
        <v>114524000</v>
      </c>
      <c r="E7" s="78">
        <v>105540000</v>
      </c>
      <c r="F7" s="78">
        <v>85971000</v>
      </c>
      <c r="G7" s="22">
        <f t="shared" si="0"/>
        <v>365716000</v>
      </c>
      <c r="H7" s="22">
        <f t="shared" si="1"/>
        <v>29260803.73180861</v>
      </c>
      <c r="I7" s="22">
        <f t="shared" si="3"/>
        <v>336455196.2681914</v>
      </c>
    </row>
    <row r="8" spans="1:9" ht="15.75" customHeight="1" x14ac:dyDescent="0.25">
      <c r="A8" s="7">
        <f t="shared" si="2"/>
        <v>2023</v>
      </c>
      <c r="B8" s="77">
        <v>24774091.577199999</v>
      </c>
      <c r="C8" s="78">
        <v>59748000</v>
      </c>
      <c r="D8" s="78">
        <v>115170000</v>
      </c>
      <c r="E8" s="78">
        <v>106506000</v>
      </c>
      <c r="F8" s="78">
        <v>88002000</v>
      </c>
      <c r="G8" s="22">
        <f t="shared" si="0"/>
        <v>369426000</v>
      </c>
      <c r="H8" s="22">
        <f t="shared" si="1"/>
        <v>29146332.988858689</v>
      </c>
      <c r="I8" s="22">
        <f t="shared" si="3"/>
        <v>340279667.0111413</v>
      </c>
    </row>
    <row r="9" spans="1:9" ht="15.75" customHeight="1" x14ac:dyDescent="0.25">
      <c r="A9" s="7">
        <f t="shared" si="2"/>
        <v>2024</v>
      </c>
      <c r="B9" s="77">
        <v>24665684.802000005</v>
      </c>
      <c r="C9" s="78">
        <v>59661000</v>
      </c>
      <c r="D9" s="78">
        <v>115750000</v>
      </c>
      <c r="E9" s="78">
        <v>107359000</v>
      </c>
      <c r="F9" s="78">
        <v>90040000</v>
      </c>
      <c r="G9" s="22">
        <f t="shared" si="0"/>
        <v>372810000</v>
      </c>
      <c r="H9" s="22">
        <f t="shared" si="1"/>
        <v>29018794.105813015</v>
      </c>
      <c r="I9" s="22">
        <f t="shared" si="3"/>
        <v>343791205.89418697</v>
      </c>
    </row>
    <row r="10" spans="1:9" ht="15.75" customHeight="1" x14ac:dyDescent="0.25">
      <c r="A10" s="7">
        <f t="shared" si="2"/>
        <v>2025</v>
      </c>
      <c r="B10" s="77">
        <v>24546072.903000001</v>
      </c>
      <c r="C10" s="78">
        <v>59363000</v>
      </c>
      <c r="D10" s="78">
        <v>116225000</v>
      </c>
      <c r="E10" s="78">
        <v>108123000</v>
      </c>
      <c r="F10" s="78">
        <v>92034000</v>
      </c>
      <c r="G10" s="22">
        <f t="shared" si="0"/>
        <v>375745000</v>
      </c>
      <c r="H10" s="22">
        <f t="shared" si="1"/>
        <v>28878072.569089048</v>
      </c>
      <c r="I10" s="22">
        <f t="shared" si="3"/>
        <v>346866927.43091094</v>
      </c>
    </row>
    <row r="11" spans="1:9" ht="15.75" customHeight="1" x14ac:dyDescent="0.25">
      <c r="A11" s="7">
        <f t="shared" si="2"/>
        <v>2026</v>
      </c>
      <c r="B11" s="77">
        <v>24417275.365200002</v>
      </c>
      <c r="C11" s="78">
        <v>58895000</v>
      </c>
      <c r="D11" s="78">
        <v>116737000</v>
      </c>
      <c r="E11" s="78">
        <v>108899000</v>
      </c>
      <c r="F11" s="78">
        <v>93999000</v>
      </c>
      <c r="G11" s="22">
        <f t="shared" si="0"/>
        <v>378530000</v>
      </c>
      <c r="H11" s="22">
        <f t="shared" si="1"/>
        <v>28726544.271344371</v>
      </c>
      <c r="I11" s="22">
        <f t="shared" si="3"/>
        <v>349803455.72865564</v>
      </c>
    </row>
    <row r="12" spans="1:9" ht="15.75" customHeight="1" x14ac:dyDescent="0.25">
      <c r="A12" s="7">
        <f t="shared" si="2"/>
        <v>2027</v>
      </c>
      <c r="B12" s="77">
        <v>24277259.020800002</v>
      </c>
      <c r="C12" s="78">
        <v>58211000</v>
      </c>
      <c r="D12" s="78">
        <v>117160000</v>
      </c>
      <c r="E12" s="78">
        <v>109588000</v>
      </c>
      <c r="F12" s="78">
        <v>95933000</v>
      </c>
      <c r="G12" s="22">
        <f t="shared" si="0"/>
        <v>380892000</v>
      </c>
      <c r="H12" s="22">
        <f t="shared" si="1"/>
        <v>28561817.222320262</v>
      </c>
      <c r="I12" s="22">
        <f t="shared" si="3"/>
        <v>352330182.77767974</v>
      </c>
    </row>
    <row r="13" spans="1:9" ht="15.75" customHeight="1" x14ac:dyDescent="0.25">
      <c r="A13" s="7">
        <f t="shared" si="2"/>
        <v>2028</v>
      </c>
      <c r="B13" s="77">
        <v>24125888.479000002</v>
      </c>
      <c r="C13" s="78">
        <v>57439000</v>
      </c>
      <c r="D13" s="78">
        <v>117444000</v>
      </c>
      <c r="E13" s="78">
        <v>110217000</v>
      </c>
      <c r="F13" s="78">
        <v>97781000</v>
      </c>
      <c r="G13" s="22">
        <f t="shared" si="0"/>
        <v>382881000</v>
      </c>
      <c r="H13" s="22">
        <f t="shared" si="1"/>
        <v>28383732.136848673</v>
      </c>
      <c r="I13" s="22">
        <f t="shared" si="3"/>
        <v>354497267.86315131</v>
      </c>
    </row>
    <row r="14" spans="1:9" ht="15.75" customHeight="1" x14ac:dyDescent="0.25">
      <c r="A14" s="7">
        <f t="shared" si="2"/>
        <v>2029</v>
      </c>
      <c r="B14" s="77">
        <v>23963033.227600005</v>
      </c>
      <c r="C14" s="78">
        <v>56776000</v>
      </c>
      <c r="D14" s="78">
        <v>117529000</v>
      </c>
      <c r="E14" s="78">
        <v>110826000</v>
      </c>
      <c r="F14" s="78">
        <v>99480000</v>
      </c>
      <c r="G14" s="22">
        <f t="shared" si="0"/>
        <v>384611000</v>
      </c>
      <c r="H14" s="22">
        <f t="shared" si="1"/>
        <v>28192135.46935847</v>
      </c>
      <c r="I14" s="22">
        <f t="shared" si="3"/>
        <v>356418864.53064156</v>
      </c>
    </row>
    <row r="15" spans="1:9" ht="15.75" customHeight="1" x14ac:dyDescent="0.25">
      <c r="A15" s="7">
        <f t="shared" si="2"/>
        <v>2030</v>
      </c>
      <c r="B15" s="77">
        <v>23788663.155000001</v>
      </c>
      <c r="C15" s="78">
        <v>56339000</v>
      </c>
      <c r="D15" s="78">
        <v>117380000</v>
      </c>
      <c r="E15" s="78">
        <v>111437000</v>
      </c>
      <c r="F15" s="78">
        <v>100988000</v>
      </c>
      <c r="G15" s="22">
        <f t="shared" si="0"/>
        <v>386144000</v>
      </c>
      <c r="H15" s="22">
        <f t="shared" si="1"/>
        <v>27986991.794021107</v>
      </c>
      <c r="I15" s="22">
        <f t="shared" si="3"/>
        <v>358157008.20597887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129.4132872151437</v>
      </c>
      <c r="I17" s="22">
        <f t="shared" si="4"/>
        <v>-129.4132872151437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6.1059322749999992E-2</v>
      </c>
    </row>
    <row r="4" spans="1:8" ht="15.75" customHeight="1" x14ac:dyDescent="0.25">
      <c r="B4" s="24" t="s">
        <v>7</v>
      </c>
      <c r="C4" s="79">
        <v>8.4133560309156863E-2</v>
      </c>
    </row>
    <row r="5" spans="1:8" ht="15.75" customHeight="1" x14ac:dyDescent="0.25">
      <c r="B5" s="24" t="s">
        <v>8</v>
      </c>
      <c r="C5" s="79">
        <v>0.18814288847462038</v>
      </c>
    </row>
    <row r="6" spans="1:8" ht="15.75" customHeight="1" x14ac:dyDescent="0.25">
      <c r="B6" s="24" t="s">
        <v>10</v>
      </c>
      <c r="C6" s="79">
        <v>8.7060855532319514E-2</v>
      </c>
    </row>
    <row r="7" spans="1:8" ht="15.75" customHeight="1" x14ac:dyDescent="0.25">
      <c r="B7" s="24" t="s">
        <v>13</v>
      </c>
      <c r="C7" s="79">
        <v>0.20140998181173425</v>
      </c>
    </row>
    <row r="8" spans="1:8" ht="15.75" customHeight="1" x14ac:dyDescent="0.25">
      <c r="B8" s="24" t="s">
        <v>14</v>
      </c>
      <c r="C8" s="79">
        <v>1.4900928999118705E-2</v>
      </c>
    </row>
    <row r="9" spans="1:8" ht="15.75" customHeight="1" x14ac:dyDescent="0.25">
      <c r="B9" s="24" t="s">
        <v>27</v>
      </c>
      <c r="C9" s="79">
        <v>9.6318112400888348E-2</v>
      </c>
    </row>
    <row r="10" spans="1:8" ht="15.75" customHeight="1" x14ac:dyDescent="0.25">
      <c r="B10" s="24" t="s">
        <v>15</v>
      </c>
      <c r="C10" s="79">
        <v>0.26697434972216194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0.20377593304900099</v>
      </c>
      <c r="D14" s="79">
        <v>0.20377593304900099</v>
      </c>
      <c r="E14" s="79">
        <v>0.156912596383536</v>
      </c>
      <c r="F14" s="79">
        <v>0.156912596383536</v>
      </c>
    </row>
    <row r="15" spans="1:8" ht="15.75" customHeight="1" x14ac:dyDescent="0.25">
      <c r="B15" s="24" t="s">
        <v>16</v>
      </c>
      <c r="C15" s="79">
        <v>0.31978307297097203</v>
      </c>
      <c r="D15" s="79">
        <v>0.31978307297097203</v>
      </c>
      <c r="E15" s="79">
        <v>0.157558984849725</v>
      </c>
      <c r="F15" s="79">
        <v>0.157558984849725</v>
      </c>
    </row>
    <row r="16" spans="1:8" ht="15.75" customHeight="1" x14ac:dyDescent="0.25">
      <c r="B16" s="24" t="s">
        <v>17</v>
      </c>
      <c r="C16" s="79">
        <v>3.0057672078242E-2</v>
      </c>
      <c r="D16" s="79">
        <v>3.0057672078242E-2</v>
      </c>
      <c r="E16" s="79">
        <v>3.0600255074652097E-2</v>
      </c>
      <c r="F16" s="79">
        <v>3.0600255074652097E-2</v>
      </c>
    </row>
    <row r="17" spans="1:8" ht="15.75" customHeight="1" x14ac:dyDescent="0.25">
      <c r="B17" s="24" t="s">
        <v>18</v>
      </c>
      <c r="C17" s="79">
        <v>1.7786825403214499E-2</v>
      </c>
      <c r="D17" s="79">
        <v>1.7786825403214499E-2</v>
      </c>
      <c r="E17" s="79">
        <v>6.8778002445995204E-2</v>
      </c>
      <c r="F17" s="79">
        <v>6.8778002445995204E-2</v>
      </c>
    </row>
    <row r="18" spans="1:8" ht="15.75" customHeight="1" x14ac:dyDescent="0.25">
      <c r="B18" s="24" t="s">
        <v>19</v>
      </c>
      <c r="C18" s="79">
        <v>3.58798119939608E-2</v>
      </c>
      <c r="D18" s="79">
        <v>3.58798119939608E-2</v>
      </c>
      <c r="E18" s="79">
        <v>7.2926167429615094E-2</v>
      </c>
      <c r="F18" s="79">
        <v>7.2926167429615094E-2</v>
      </c>
    </row>
    <row r="19" spans="1:8" ht="15.75" customHeight="1" x14ac:dyDescent="0.25">
      <c r="B19" s="24" t="s">
        <v>20</v>
      </c>
      <c r="C19" s="79">
        <v>1.9560640059117399E-2</v>
      </c>
      <c r="D19" s="79">
        <v>1.9560640059117399E-2</v>
      </c>
      <c r="E19" s="79">
        <v>3.1523830725880601E-2</v>
      </c>
      <c r="F19" s="79">
        <v>3.1523830725880601E-2</v>
      </c>
    </row>
    <row r="20" spans="1:8" ht="15.75" customHeight="1" x14ac:dyDescent="0.25">
      <c r="B20" s="24" t="s">
        <v>21</v>
      </c>
      <c r="C20" s="79">
        <v>6.2760252863565801E-3</v>
      </c>
      <c r="D20" s="79">
        <v>6.2760252863565801E-3</v>
      </c>
      <c r="E20" s="79">
        <v>2.2078833039305599E-3</v>
      </c>
      <c r="F20" s="79">
        <v>2.2078833039305599E-3</v>
      </c>
    </row>
    <row r="21" spans="1:8" ht="15.75" customHeight="1" x14ac:dyDescent="0.25">
      <c r="B21" s="24" t="s">
        <v>22</v>
      </c>
      <c r="C21" s="79">
        <v>4.996249559123131E-2</v>
      </c>
      <c r="D21" s="79">
        <v>4.996249559123131E-2</v>
      </c>
      <c r="E21" s="79">
        <v>0.147540792921075</v>
      </c>
      <c r="F21" s="79">
        <v>0.147540792921075</v>
      </c>
    </row>
    <row r="22" spans="1:8" ht="15.75" customHeight="1" x14ac:dyDescent="0.25">
      <c r="B22" s="24" t="s">
        <v>23</v>
      </c>
      <c r="C22" s="79">
        <v>0.31691752356790426</v>
      </c>
      <c r="D22" s="79">
        <v>0.31691752356790426</v>
      </c>
      <c r="E22" s="79">
        <v>0.33195148686559051</v>
      </c>
      <c r="F22" s="79">
        <v>0.33195148686559051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3.44E-2</v>
      </c>
    </row>
    <row r="27" spans="1:8" ht="15.75" customHeight="1" x14ac:dyDescent="0.25">
      <c r="B27" s="24" t="s">
        <v>39</v>
      </c>
      <c r="C27" s="79">
        <v>1.1000000000000001E-3</v>
      </c>
    </row>
    <row r="28" spans="1:8" ht="15.75" customHeight="1" x14ac:dyDescent="0.25">
      <c r="B28" s="24" t="s">
        <v>40</v>
      </c>
      <c r="C28" s="79">
        <v>0.25059999999999999</v>
      </c>
    </row>
    <row r="29" spans="1:8" ht="15.75" customHeight="1" x14ac:dyDescent="0.25">
      <c r="B29" s="24" t="s">
        <v>41</v>
      </c>
      <c r="C29" s="79">
        <v>9.0700000000000003E-2</v>
      </c>
    </row>
    <row r="30" spans="1:8" ht="15.75" customHeight="1" x14ac:dyDescent="0.25">
      <c r="B30" s="24" t="s">
        <v>42</v>
      </c>
      <c r="C30" s="79">
        <v>0.16739999999999999</v>
      </c>
    </row>
    <row r="31" spans="1:8" ht="15.75" customHeight="1" x14ac:dyDescent="0.25">
      <c r="B31" s="24" t="s">
        <v>43</v>
      </c>
      <c r="C31" s="79">
        <v>6.9599999999999995E-2</v>
      </c>
    </row>
    <row r="32" spans="1:8" ht="15.75" customHeight="1" x14ac:dyDescent="0.25">
      <c r="B32" s="24" t="s">
        <v>44</v>
      </c>
      <c r="C32" s="79">
        <v>1.8000000000000002E-2</v>
      </c>
    </row>
    <row r="33" spans="2:3" ht="15.75" customHeight="1" x14ac:dyDescent="0.25">
      <c r="B33" s="24" t="s">
        <v>45</v>
      </c>
      <c r="C33" s="79">
        <v>4.5100000000000001E-2</v>
      </c>
    </row>
    <row r="34" spans="2:3" ht="15.75" customHeight="1" x14ac:dyDescent="0.25">
      <c r="B34" s="24" t="s">
        <v>46</v>
      </c>
      <c r="C34" s="79">
        <v>0.32310000000223515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0.61145726741682593</v>
      </c>
      <c r="D2" s="80">
        <v>0.61145726741682593</v>
      </c>
      <c r="E2" s="80">
        <v>0.55341490567443608</v>
      </c>
      <c r="F2" s="80">
        <v>0.32900905229011218</v>
      </c>
      <c r="G2" s="80">
        <v>0.28112203171329547</v>
      </c>
    </row>
    <row r="3" spans="1:15" ht="15.75" customHeight="1" x14ac:dyDescent="0.25">
      <c r="A3" s="5"/>
      <c r="B3" s="11" t="s">
        <v>118</v>
      </c>
      <c r="C3" s="80">
        <v>0.18814069766671568</v>
      </c>
      <c r="D3" s="80">
        <v>0.18814069766671568</v>
      </c>
      <c r="E3" s="80">
        <v>0.21677082045370508</v>
      </c>
      <c r="F3" s="80">
        <v>0.24675678921758418</v>
      </c>
      <c r="G3" s="80">
        <v>0.2791899215296989</v>
      </c>
    </row>
    <row r="4" spans="1:15" ht="15.75" customHeight="1" x14ac:dyDescent="0.25">
      <c r="A4" s="5"/>
      <c r="B4" s="11" t="s">
        <v>116</v>
      </c>
      <c r="C4" s="81">
        <v>0.10568465522957506</v>
      </c>
      <c r="D4" s="81">
        <v>0.10568465522957506</v>
      </c>
      <c r="E4" s="81">
        <v>0.12562515621628728</v>
      </c>
      <c r="F4" s="81">
        <v>0.23180832397053014</v>
      </c>
      <c r="G4" s="81">
        <v>0.24726221223523218</v>
      </c>
    </row>
    <row r="5" spans="1:15" ht="15.75" customHeight="1" x14ac:dyDescent="0.25">
      <c r="A5" s="5"/>
      <c r="B5" s="11" t="s">
        <v>119</v>
      </c>
      <c r="C5" s="81">
        <v>9.4717379686883305E-2</v>
      </c>
      <c r="D5" s="81">
        <v>9.4717379686883305E-2</v>
      </c>
      <c r="E5" s="81">
        <v>0.10418911765557162</v>
      </c>
      <c r="F5" s="81">
        <v>0.19242583452177345</v>
      </c>
      <c r="G5" s="81">
        <v>0.19242583452177345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0.45097174537444934</v>
      </c>
      <c r="D8" s="80">
        <v>0.45097174537444934</v>
      </c>
      <c r="E8" s="80">
        <v>0.46556028468879673</v>
      </c>
      <c r="F8" s="80">
        <v>0.50610948553846147</v>
      </c>
      <c r="G8" s="80">
        <v>0.51117077181966541</v>
      </c>
    </row>
    <row r="9" spans="1:15" ht="15.75" customHeight="1" x14ac:dyDescent="0.25">
      <c r="B9" s="7" t="s">
        <v>121</v>
      </c>
      <c r="C9" s="80">
        <v>0.24072140462555061</v>
      </c>
      <c r="D9" s="80">
        <v>0.24072140462555061</v>
      </c>
      <c r="E9" s="80">
        <v>0.26459174531120333</v>
      </c>
      <c r="F9" s="80">
        <v>0.27715519446153847</v>
      </c>
      <c r="G9" s="80">
        <v>0.30931355151366791</v>
      </c>
    </row>
    <row r="10" spans="1:15" ht="15.75" customHeight="1" x14ac:dyDescent="0.25">
      <c r="B10" s="7" t="s">
        <v>122</v>
      </c>
      <c r="C10" s="81">
        <v>0.16695001999999998</v>
      </c>
      <c r="D10" s="81">
        <v>0.16695001999999998</v>
      </c>
      <c r="E10" s="81">
        <v>0.16161838000000001</v>
      </c>
      <c r="F10" s="81">
        <v>0.13871748900000003</v>
      </c>
      <c r="G10" s="81">
        <v>0.11809310433333334</v>
      </c>
    </row>
    <row r="11" spans="1:15" ht="15.75" customHeight="1" x14ac:dyDescent="0.25">
      <c r="B11" s="7" t="s">
        <v>123</v>
      </c>
      <c r="C11" s="81">
        <v>0.14135682999999999</v>
      </c>
      <c r="D11" s="81">
        <v>0.14135682999999999</v>
      </c>
      <c r="E11" s="81">
        <v>0.10822959000000001</v>
      </c>
      <c r="F11" s="81">
        <v>7.8017830999999996E-2</v>
      </c>
      <c r="G11" s="81">
        <v>6.1422572333333328E-2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0.74456066350000005</v>
      </c>
      <c r="D14" s="82">
        <v>0.75094963539799986</v>
      </c>
      <c r="E14" s="82">
        <v>0.75094963539799986</v>
      </c>
      <c r="F14" s="82">
        <v>0.61297553806000005</v>
      </c>
      <c r="G14" s="82">
        <v>0.61297553806000005</v>
      </c>
      <c r="H14" s="83">
        <v>0.59099999999999997</v>
      </c>
      <c r="I14" s="83">
        <v>0.51349152542372878</v>
      </c>
      <c r="J14" s="83">
        <v>0.504</v>
      </c>
      <c r="K14" s="83">
        <v>0.49830508474576268</v>
      </c>
      <c r="L14" s="83">
        <v>0.43602173909800002</v>
      </c>
      <c r="M14" s="83">
        <v>0.37961136973800003</v>
      </c>
      <c r="N14" s="83">
        <v>0.38464350675299996</v>
      </c>
      <c r="O14" s="83">
        <v>0.40391595853000001</v>
      </c>
    </row>
    <row r="15" spans="1:15" ht="15.75" customHeight="1" x14ac:dyDescent="0.25">
      <c r="B15" s="16" t="s">
        <v>68</v>
      </c>
      <c r="C15" s="80">
        <f>iron_deficiency_anaemia*C14</f>
        <v>0.31683115643408211</v>
      </c>
      <c r="D15" s="80">
        <f t="shared" ref="D15:O15" si="0">iron_deficiency_anaemia*D14</f>
        <v>0.31954984069192721</v>
      </c>
      <c r="E15" s="80">
        <f t="shared" si="0"/>
        <v>0.31954984069192721</v>
      </c>
      <c r="F15" s="80">
        <f t="shared" si="0"/>
        <v>0.2608380459913372</v>
      </c>
      <c r="G15" s="80">
        <f t="shared" si="0"/>
        <v>0.2608380459913372</v>
      </c>
      <c r="H15" s="80">
        <f t="shared" si="0"/>
        <v>0.25148684671620786</v>
      </c>
      <c r="I15" s="80">
        <f t="shared" si="0"/>
        <v>0.21850484694468533</v>
      </c>
      <c r="J15" s="80">
        <f t="shared" si="0"/>
        <v>0.21446594034681685</v>
      </c>
      <c r="K15" s="80">
        <f t="shared" si="0"/>
        <v>0.21204259638809575</v>
      </c>
      <c r="L15" s="80">
        <f t="shared" si="0"/>
        <v>0.18553931009386312</v>
      </c>
      <c r="M15" s="80">
        <f t="shared" si="0"/>
        <v>0.16153513765318125</v>
      </c>
      <c r="N15" s="80">
        <f t="shared" si="0"/>
        <v>0.1636764511390463</v>
      </c>
      <c r="O15" s="80">
        <f t="shared" si="0"/>
        <v>0.17187741243496493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0.54899999999999993</v>
      </c>
      <c r="D2" s="81">
        <v>0.54899999999999993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0.10199999999999999</v>
      </c>
      <c r="D3" s="81">
        <v>0.20100000000000001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0.105</v>
      </c>
      <c r="D4" s="81">
        <v>0.105</v>
      </c>
      <c r="E4" s="81">
        <v>0.65400000000000003</v>
      </c>
      <c r="F4" s="81">
        <v>0.64700000000000002</v>
      </c>
      <c r="G4" s="81">
        <v>0</v>
      </c>
    </row>
    <row r="5" spans="1:7" x14ac:dyDescent="0.25">
      <c r="B5" s="43" t="s">
        <v>169</v>
      </c>
      <c r="C5" s="80">
        <f>1-SUM(C2:C4)</f>
        <v>0.24400000000000011</v>
      </c>
      <c r="D5" s="80">
        <f>1-SUM(D2:D4)</f>
        <v>0.14500000000000002</v>
      </c>
      <c r="E5" s="80">
        <f>1-SUM(E2:E4)</f>
        <v>0.34599999999999997</v>
      </c>
      <c r="F5" s="80">
        <f>1-SUM(F2:F4)</f>
        <v>0.35299999999999998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0.39326</v>
      </c>
      <c r="D2" s="144">
        <v>0.38402999999999998</v>
      </c>
      <c r="E2" s="144">
        <v>0.37476999999999999</v>
      </c>
      <c r="F2" s="144">
        <v>0.36556</v>
      </c>
      <c r="G2" s="144">
        <v>0.35629</v>
      </c>
      <c r="H2" s="144">
        <v>0.34671999999999997</v>
      </c>
      <c r="I2" s="144">
        <v>0.33726</v>
      </c>
      <c r="J2" s="144">
        <v>0.32802999999999999</v>
      </c>
      <c r="K2" s="144">
        <v>0.31895000000000001</v>
      </c>
      <c r="L2" s="144">
        <v>0.31012000000000001</v>
      </c>
      <c r="M2" s="144">
        <v>0.30151</v>
      </c>
      <c r="N2" s="144">
        <v>0.29304999999999998</v>
      </c>
      <c r="O2" s="144">
        <v>0.28467999999999999</v>
      </c>
      <c r="P2" s="144">
        <v>0.27643000000000001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0.15731000000000001</v>
      </c>
      <c r="D4" s="144">
        <v>0.15539</v>
      </c>
      <c r="E4" s="144">
        <v>0.15349000000000002</v>
      </c>
      <c r="F4" s="144">
        <v>0.15162</v>
      </c>
      <c r="G4" s="144">
        <v>0.14978</v>
      </c>
      <c r="H4" s="144">
        <v>0.14801</v>
      </c>
      <c r="I4" s="144">
        <v>0.14624999999999999</v>
      </c>
      <c r="J4" s="144">
        <v>0.14449000000000001</v>
      </c>
      <c r="K4" s="144">
        <v>0.14275000000000002</v>
      </c>
      <c r="L4" s="144">
        <v>0.14102000000000001</v>
      </c>
      <c r="M4" s="144">
        <v>0.13930000000000001</v>
      </c>
      <c r="N4" s="144">
        <v>0.1376</v>
      </c>
      <c r="O4" s="144">
        <v>0.13593</v>
      </c>
      <c r="P4" s="144">
        <v>0.13427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0.27253509352715782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0.22021623058220055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0.16853104464974972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0.54899999999999993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0.64933333333333332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42.402000000000001</v>
      </c>
      <c r="D13" s="143">
        <v>40.454999999999998</v>
      </c>
      <c r="E13" s="143">
        <v>38.642000000000003</v>
      </c>
      <c r="F13" s="143">
        <v>36.947000000000003</v>
      </c>
      <c r="G13" s="143">
        <v>35.348999999999997</v>
      </c>
      <c r="H13" s="143">
        <v>33.835000000000001</v>
      </c>
      <c r="I13" s="143">
        <v>32.396999999999998</v>
      </c>
      <c r="J13" s="143">
        <v>31.038</v>
      </c>
      <c r="K13" s="143">
        <v>29.751000000000001</v>
      </c>
      <c r="L13" s="143">
        <v>28.518999999999998</v>
      </c>
      <c r="M13" s="143">
        <v>27.361999999999998</v>
      </c>
      <c r="N13" s="143">
        <v>26.254000000000001</v>
      </c>
      <c r="O13" s="143">
        <v>25.215</v>
      </c>
      <c r="P13" s="143">
        <v>23.175999999999998</v>
      </c>
    </row>
    <row r="14" spans="1:16" x14ac:dyDescent="0.25">
      <c r="B14" s="16" t="s">
        <v>170</v>
      </c>
      <c r="C14" s="143">
        <f>maternal_mortality</f>
        <v>1.74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0.21899999999999997</v>
      </c>
      <c r="E2" s="92">
        <f>food_insecure</f>
        <v>0.21899999999999997</v>
      </c>
      <c r="F2" s="92">
        <f>food_insecure</f>
        <v>0.21899999999999997</v>
      </c>
      <c r="G2" s="92">
        <f>food_insecure</f>
        <v>0.21899999999999997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0.21899999999999997</v>
      </c>
      <c r="F5" s="92">
        <f>food_insecure</f>
        <v>0.21899999999999997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6.4917932285384616E-2</v>
      </c>
      <c r="D7" s="92">
        <f>diarrhoea_1_5mo/26</f>
        <v>4.9153748776538074E-2</v>
      </c>
      <c r="E7" s="92">
        <f>diarrhoea_6_11mo/26</f>
        <v>4.9153748776538074E-2</v>
      </c>
      <c r="F7" s="92">
        <f>diarrhoea_12_23mo/26</f>
        <v>2.9696321956499998E-2</v>
      </c>
      <c r="G7" s="92">
        <f>diarrhoea_24_59mo/26</f>
        <v>2.9696321956499998E-2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0.21899999999999997</v>
      </c>
      <c r="F8" s="92">
        <f>food_insecure</f>
        <v>0.21899999999999997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0.73199999999999998</v>
      </c>
      <c r="E9" s="92">
        <f>IF(ISBLANK(comm_deliv), frac_children_health_facility,1)</f>
        <v>0.73199999999999998</v>
      </c>
      <c r="F9" s="92">
        <f>IF(ISBLANK(comm_deliv), frac_children_health_facility,1)</f>
        <v>0.73199999999999998</v>
      </c>
      <c r="G9" s="92">
        <f>IF(ISBLANK(comm_deliv), frac_children_health_facility,1)</f>
        <v>0.73199999999999998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6.4917932285384616E-2</v>
      </c>
      <c r="D11" s="92">
        <f>diarrhoea_1_5mo/26</f>
        <v>4.9153748776538074E-2</v>
      </c>
      <c r="E11" s="92">
        <f>diarrhoea_6_11mo/26</f>
        <v>4.9153748776538074E-2</v>
      </c>
      <c r="F11" s="92">
        <f>diarrhoea_12_23mo/26</f>
        <v>2.9696321956499998E-2</v>
      </c>
      <c r="G11" s="92">
        <f>diarrhoea_24_59mo/26</f>
        <v>2.9696321956499998E-2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0.21899999999999997</v>
      </c>
      <c r="I14" s="92">
        <f>food_insecure</f>
        <v>0.21899999999999997</v>
      </c>
      <c r="J14" s="92">
        <f>food_insecure</f>
        <v>0.21899999999999997</v>
      </c>
      <c r="K14" s="92">
        <f>food_insecure</f>
        <v>0.21899999999999997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0.51200000000000001</v>
      </c>
      <c r="I17" s="92">
        <f>frac_PW_health_facility</f>
        <v>0.51200000000000001</v>
      </c>
      <c r="J17" s="92">
        <f>frac_PW_health_facility</f>
        <v>0.51200000000000001</v>
      </c>
      <c r="K17" s="92">
        <f>frac_PW_health_facility</f>
        <v>0.51200000000000001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0.1323</v>
      </c>
      <c r="I18" s="92">
        <f>frac_malaria_risk</f>
        <v>0.1323</v>
      </c>
      <c r="J18" s="92">
        <f>frac_malaria_risk</f>
        <v>0.1323</v>
      </c>
      <c r="K18" s="92">
        <f>frac_malaria_risk</f>
        <v>0.1323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0.28000000000000003</v>
      </c>
      <c r="M23" s="92">
        <f>famplan_unmet_need</f>
        <v>0.28000000000000003</v>
      </c>
      <c r="N23" s="92">
        <f>famplan_unmet_need</f>
        <v>0.28000000000000003</v>
      </c>
      <c r="O23" s="92">
        <f>famplan_unmet_need</f>
        <v>0.28000000000000003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0.20264067183456447</v>
      </c>
      <c r="M24" s="92">
        <f>(1-food_insecure)*(0.49)+food_insecure*(0.7)</f>
        <v>0.53598999999999997</v>
      </c>
      <c r="N24" s="92">
        <f>(1-food_insecure)*(0.49)+food_insecure*(0.7)</f>
        <v>0.53598999999999997</v>
      </c>
      <c r="O24" s="92">
        <f>(1-food_insecure)*(0.49)+food_insecure*(0.7)</f>
        <v>0.53598999999999997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8.6846002214813339E-2</v>
      </c>
      <c r="M25" s="92">
        <f>(1-food_insecure)*(0.21)+food_insecure*(0.3)</f>
        <v>0.22970999999999997</v>
      </c>
      <c r="N25" s="92">
        <f>(1-food_insecure)*(0.21)+food_insecure*(0.3)</f>
        <v>0.22970999999999997</v>
      </c>
      <c r="O25" s="92">
        <f>(1-food_insecure)*(0.21)+food_insecure*(0.3)</f>
        <v>0.22970999999999997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8.8581334373474235E-2</v>
      </c>
      <c r="M26" s="92">
        <f>(1-food_insecure)*(0.3)</f>
        <v>0.23430000000000001</v>
      </c>
      <c r="N26" s="92">
        <f>(1-food_insecure)*(0.3)</f>
        <v>0.23430000000000001</v>
      </c>
      <c r="O26" s="92">
        <f>(1-food_insecure)*(0.3)</f>
        <v>0.23430000000000001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0.62193199157714796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0.1323</v>
      </c>
      <c r="D33" s="92">
        <f t="shared" si="3"/>
        <v>0.1323</v>
      </c>
      <c r="E33" s="92">
        <f t="shared" si="3"/>
        <v>0.1323</v>
      </c>
      <c r="F33" s="92">
        <f t="shared" si="3"/>
        <v>0.1323</v>
      </c>
      <c r="G33" s="92">
        <f t="shared" si="3"/>
        <v>0.1323</v>
      </c>
      <c r="H33" s="92">
        <f t="shared" si="3"/>
        <v>0.1323</v>
      </c>
      <c r="I33" s="92">
        <f t="shared" si="3"/>
        <v>0.1323</v>
      </c>
      <c r="J33" s="92">
        <f t="shared" si="3"/>
        <v>0.1323</v>
      </c>
      <c r="K33" s="92">
        <f t="shared" si="3"/>
        <v>0.1323</v>
      </c>
      <c r="L33" s="92">
        <f t="shared" si="3"/>
        <v>0.1323</v>
      </c>
      <c r="M33" s="92">
        <f t="shared" si="3"/>
        <v>0.1323</v>
      </c>
      <c r="N33" s="92">
        <f t="shared" si="3"/>
        <v>0.1323</v>
      </c>
      <c r="O33" s="92">
        <f t="shared" si="3"/>
        <v>0.1323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2020-03-24T06:49:25Z</dcterms:modified>
</cp:coreProperties>
</file>