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4E06A46-D4A4-483F-83D9-928B71176827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I11" i="2" s="1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3" i="2"/>
  <c r="I12" i="2"/>
  <c r="I9" i="2"/>
  <c r="I8" i="2"/>
  <c r="I7" i="2"/>
  <c r="I4" i="2"/>
  <c r="I3" i="2"/>
  <c r="I2" i="2"/>
  <c r="C8" i="51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A025DA4E-500B-4A97-B454-CA44A35FE4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6BB8C0A-D82A-4E57-8B75-BFA4938DF2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FCA48A38-5300-4E4E-A478-1D4A36EE9FA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6D5801CA-EEDB-4C9D-953A-EAAEF40682E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C433F12-AFEB-4F84-94DF-8A1B5018E194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06FB0240-6A81-4B8E-B006-5D0A8032CF0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13659179-D65F-412C-84EA-56A617FAB44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DFC13FA-32A8-42B3-8DA7-BF50D80A7F5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7523BA4-BD50-460D-9098-5241237B5C1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C1C93C1-4449-4904-96A3-49A91FCE7E2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88F464C-9CE4-400F-A404-9F30D6C658F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E360DC31-DADC-4F49-AB6B-3FE9D7D749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A115242-6110-4B3B-BD4B-90EE06EAE3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A7557BE-F6CA-4173-B8F3-6E9C2562AE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1369AFD-674D-4ADB-B2A6-447D5FC7AB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80B88B4-A9A4-44AA-A76D-0C76D87E14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6F2F155-2966-42FB-A4B8-A7C8A77FB3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AE2DF0A-6A75-42AA-BA49-30ECC4F96D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34C6DA6-73C0-4591-BB98-AEEF045FA8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EE7C041-FB23-45C2-B219-E5E453F55B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84997E4-A45E-40BF-BECC-9556E2D8995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F5A05AA-9C9D-4D79-A553-56FBBCA214C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FF44909-6B61-4461-A23A-32F1B53421D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FA8C031E-35BC-4A72-91E6-2534F97BFB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B563D4C-00A7-4839-B5F0-DE1816FBDA0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C214233-8528-444C-8FE7-07F6CD98CB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5DCCA91-69C2-406A-BF81-8C5174A41A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59EFFB8-995D-4123-A8FE-C701B782AB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7AA14A76-18CE-4D9E-AA74-0F076D6746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8D74BBBE-016B-4E8F-8B6D-71D3A301B7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669C39E-8742-4F38-B560-4A367157BB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1F122CD-9B30-49F4-BD29-CAEC4F6886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5661A9D-25AC-485A-BCEF-30E806A1FD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61D7AC6-9EDB-4366-90D1-BD2BD8DC158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D304769-1B9F-4222-8F06-E44CA8A67CF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0D3A0B5-4A1F-4D6F-AA0B-3458BF9874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5B9F14F-69B2-43AA-BDD0-CA727E81BF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3BF79C2-5915-4177-B57C-9B5F3406E2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06AAB42-9C18-4646-9726-15A8D9A6AE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4C7429E-0C53-4B25-BD25-27DE18D6B4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69E7F17-4867-4CE5-8A67-9147B4E9D3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0263DA1-4847-4649-849E-CBEE0DD604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BCCA266-8BB5-44B1-B3FB-1315AF5F85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01CFEB4-C4E5-477B-B018-80E0D7AAFD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4490721-2D1F-4851-B883-BCDA932FDF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633391A-202F-472E-82E5-E59FF15FEF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2B9E0C9-3A15-47E7-BF49-CF08CAF9FB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BAF648D-3871-4AF9-882E-D401EC1340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9113D70-4261-4B9B-B3EF-A64563024F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151871F-F726-4A5D-AFAD-9CF3F38698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4CE5143-3339-4185-B8C6-E3CC350304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B490950-B2B1-4397-B905-1011844101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7F63705-B6EE-4D4B-8785-2A408D550A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D1135CB-2061-483D-95F6-9C4E8C072A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7B5C6D8-E89F-4DDB-BF5E-A4F7CB9BF5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70B115B-6B59-4AAE-A169-039E6B8E03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FAFFB2B-605B-4D24-B441-71502DEF38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C3DFBC8-51D6-482E-B33F-170849CA04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026AE85-A604-4C9C-B56F-8E0BBE16E8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B49ECD3-08E5-477D-A2DC-1D6E82F9FC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A91D5FD-4DF0-45AB-AA59-A040914B72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1A1F0DFF-C6E9-4B67-853F-7F79A87D1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2978B99-F190-4465-951D-DD13CF55BF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54C5C4E-01A6-4965-8A02-1BE75B9ECC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079C1EF-4A4D-4A1D-A45F-DF7C4599A8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2015F35-5C44-4C1B-9C3E-1F108D6D6C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699FE59-2CD1-4B64-B74A-FC18218C7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36C7346-B917-430F-93A4-D11371BFFC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5AE074C-3B40-4CB7-B8EE-5770DD9726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A92C225-536B-455A-8AE6-E635810AE2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CEE16C4-B6A8-4379-819C-33A1912FEB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B84C984-0AF4-44D2-985E-1B4097A2C2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0B3002F-E950-49C3-9C22-45AF1C40FF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6EB269E-A000-4574-B0C7-B31F009F2E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212B8C0B-BD5D-4CAC-994B-75DBDE16E4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CC6C455-0B52-472B-885D-FD3F4DC2B8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CA5194A-3591-4E72-A3E2-B8A8589E04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854B659-A25F-4475-809B-8E2073EB57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CCEBC70-8499-4F6B-9BC9-3567214690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59F341A-8D2E-4FF2-A582-54F9D56C65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62B9FFB-66D7-4009-A09B-6423BA43FC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0A7D580-663C-4D28-826A-1919DB64E9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EA070A75-DD4A-4016-94D9-1B2D8856A6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80EDD64-F7CA-42AD-9C67-B04E0929A7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9754380-1CBE-4B0D-ACC2-7B41732324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C892810-668C-4BE8-A583-3507E522DF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49254F7-7E9C-4E53-8456-580126D77D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460FD6A-D20D-4073-A487-B622C63DF7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12EB67B-0420-40D6-872B-9A4275D24B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32B32E3-7154-4FDC-9645-98319EDF92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DAA4321-3118-4B9C-A9BD-455E355505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D4040E5-2860-4F75-B116-E45A73368D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AB1C2BD-5414-45CC-BEFA-608A826306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DD6D003-6F95-4963-8DE4-E0107DF951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D66289D3-1A06-47C9-A246-5766C969AA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727390E-6754-4DF8-B6D4-4D6F5A4939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CC2282A-9CD1-4FB1-938C-FC39CDB66A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C69BFF6-21BD-4DF7-81D3-4BB7C4BE60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A8C1327-84AD-408C-AE8D-F60E4499EF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7EA126B7-7F8C-412D-A386-D1E3B7896A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C4A05B3-C77E-493A-9899-B4D951A20B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B0E5A32-240F-4778-9684-EA0526A434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B857587-01B6-4621-9512-DD0339364B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4502414-55E5-4B3E-BA19-6786EC5007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C48F74F-DAF1-471B-9B6C-4FB7FC7130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A53D455-37E6-46A3-B57A-BA3F43224E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BB34792-578F-496A-A18D-736E09D2B3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C545982-FA0C-44D1-8E20-EC7A053A07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F522D2BC-EB2E-4A39-B336-8097840A7F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16E2227-17DB-4054-9FD5-69BBADCFD8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FB22717-2F03-46EE-925C-1764CD3C3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B405623-7AA3-4EF8-AA96-61501679C0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C54CF0DD-2E2C-4772-BDB9-48EB35DD80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7B62D1F-166C-47D3-84EA-E79F43C8BA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573FC91-4BC6-4841-BF5B-C536BFFFE0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104FBAB-F6CF-46F4-82A2-ED14D42421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756E7B0-E4BB-44B9-BF1F-E66726AD72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C59E27CB-624F-4669-A3C4-C27D6173F2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190F18C-9B3F-49DC-A9EB-C4196CD543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54264C0-323E-4FF5-BCB5-B2664288EC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39B1F32D-BB80-4FAD-9AB6-57415D4169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B028266-0D95-4C9C-BA22-4329A80246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3AEA111-0EFB-4DC9-AC35-90237DEA0F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915EB70-DC60-4EDA-963A-AE4622BC43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9CA8149-3B94-4987-9DC2-9A7EB49D0B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75AFBAE-444D-409F-8BEF-5612CE4BBE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966FC32-4B43-4672-8D75-082CEF9891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EF9BBC0-6176-4408-B7E2-162A6C74AF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1CDE5CE-9DA4-4745-9328-644F911A4F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AD7CBDB-D818-4ACB-A1D2-756F0124A5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7002F26-1A18-48D7-9B16-DCF952A5D7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D7ECC64-F430-4433-8F71-BD6D5F8B0D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C94395F-C028-4344-AF49-C2A09DD9D2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6474F72-A746-4975-862C-BFD9C06C4B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F0E9409-0AD3-48A1-8BAE-1F2220814F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39AD4A5-D47A-4249-96E5-61CEB4D8FE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D7BDEDE-AE45-4F45-A737-51060CA2B1B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AB32E9A-EB1A-4D2F-8E56-8996E74E99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3123EDE-2655-45D4-A286-6C1E956791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C9D334D8-A319-4793-82EE-B3812A73C1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5E1618A-D602-4EDB-B543-3EEF851208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96D4DD6-72F8-4FCF-921F-2BCC510EB4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A95E3E3-8C26-4E58-9A06-04B0CEF76D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13AB796-E67A-4329-AFA2-300E911783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C6E9C7C-10C0-4614-AB10-C4ED0007CC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134AAA8-0741-4493-BF7A-212F4301E5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6F4DC9B-C6AD-4B7F-A914-1576B11F25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22C64E2-1009-4DB8-8353-72BF34A25E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5D77891-33DC-4AAD-A357-E53E8947A2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FDFB8A5-3B0C-4D0D-B37B-F3DFA5E11D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37ED432-3486-48C8-A1AE-734AB5BB5C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3F131C5-D168-44B5-A16A-B31FCFE3DC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5B4054F-6AAE-4C39-A8FE-9DA2F36FAC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5845CCB-AE52-4726-9C1B-0E3CBD338F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DF9753F-E649-457A-922F-EF24565B7D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AD3E805-162B-43E2-AD6D-FF091E00B7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6B05D29-08CC-4E5F-B408-00FC69D16A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311973A-E0BB-4B34-A036-4C9ABC7CB1B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CBD2DDB-42F7-484A-BF08-0BE4119D2D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E17A0927-C170-43C3-BD8F-144EBAD843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61D3F5C-33C5-4479-BE24-CE38F17CC7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6C799A4-BDA2-44F7-8BB2-96CE55FB53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D1D6A81-C996-4AF6-9FA6-C24401B0C6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05C1E6A-A3C3-4435-9D7D-40D2936C09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85A5246-BFCD-47D7-80AF-AE991C6F57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B69BDD6-8F5D-4250-A636-CC42A3402E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383E723-D140-442B-986E-D669F8BC84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207A593-BD14-454F-9A3D-C4C05B1F33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EA7DAED-B210-4F7D-9704-4616ABB1A9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96D083DF-8049-4FDA-89E7-A6E0F3EE6F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9B62B8C-B2B9-43CD-BF7E-F42C7ACF87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10EAF44-96A2-4C1F-B686-28E3ED6215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38217A8-343C-48B8-A098-4C0C880580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7AB28BF-A3C2-4B51-97F5-687839FD54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5C7E99D-2F6C-4AA2-AE7F-F50FF44760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3F264E9-208F-4728-B32A-804F90C0B3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70933FF-FEB5-4FAD-8005-23FBAE73A0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20A93F6-16C2-4CE5-922B-B6C7D3882B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E1A79ED1-C406-4324-B9BB-A135A337D6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7FEB2D55-E38D-4AD9-9EC0-706AB66A930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8D1B97AA-B3AE-4062-9877-935DD67C0ED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97536333-F60D-4F9E-B3DF-DB4F400908A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27F7CA69-2FDE-4F05-AD02-1FA6DAA4515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D62EAFAC-7770-4ACC-9D52-65AE5A52F8D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C76C9ECA-7594-4DAE-A896-4B0E211AFFE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ED5F0BBB-06AF-4CFE-A2FD-ED2DEF99CE3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27FD4C3E-6E7E-4BE8-8D3D-826E97CF57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F06631F1-8A2C-48F8-ADD2-D0980E82FE4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7A4D6159-2785-438F-B7EB-F04BFDE1E5C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A9B62CEE-31B6-4B4C-8EB0-D5266F07451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7B634484-1631-42FD-A93C-4960FB0EB0A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460E410C-A6B5-4B30-8094-16176ECADDE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5A6813A6-0813-45E1-BF7D-D9A0F496CDA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3D3AD4EC-EC01-48B4-B06B-56E6239F159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6C39C4A7-E70E-4D62-A98F-C2363BAE9BB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CAD49976-66BE-4D5C-9585-886F4371466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C441F770-10A1-46AF-952C-0C54C6D0948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CD4226BF-FB95-43DD-89B1-C87FA6A40EC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30F3187E-6567-4BF3-A0AB-6AA37E35D7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CAA0754-EDFF-49B1-B702-7F6EA9BB25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14FCD24-F7E4-4C03-A7F7-69054D428A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12851FD-E75F-442D-9297-6CDA585962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B62CB2C-13DE-4F60-BC2A-BA262C7579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7BDC6FB-B5FA-42CE-9D38-F07B7930D41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D628AAF-5589-4B76-B4F5-C89D3C6F00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6856D1C-9A13-475E-95F8-F338E55AD9F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1A81383-5E16-4194-8742-B75240B4A4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8C2F727-1079-4031-8DCC-BC20C5710C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5B09BBA-1CD0-422B-826B-254E3138BF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B1760A0-7154-404C-9252-D0577A8C09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903F1E3-F0D7-4956-A2B5-13F1FC5C93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F8CC928-ECA2-4290-B823-61C3012906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D74630A-E5A2-469F-851D-F8B3EE54A97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8F2BC1F-F72A-4842-81A8-EDCE4DE2EB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3B62ECA-3F38-4F1A-B8D5-0A95A432E4F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FF09D4C4-7616-40F7-B0C4-C138E3CF978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C63A9F49-C1A0-4C68-BB7A-1045532F048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31696663-18C9-43EE-8D2F-FC17388CFC9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BA1968AF-6E1E-423D-BBB4-0E4389A8F5C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7BFCB32-390B-4C69-B155-7CED448DAD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606E09F-E3E4-4225-BADA-F202C2E7D1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63D5948-87CC-4265-AB11-E2455E0C1B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3D76DD3-79AD-44C8-A5A5-7A094E6986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33374A1-CC9C-4D3D-80AE-1C6244FD66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F95557D-BE1C-4D34-B84D-1CD00F0AB2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F5F441E-907D-49E0-8898-395A345403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661CD3D-8FEF-451E-88CD-5D3E36D400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4AE126D-1B7F-4516-9EF5-0A54285D6A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1602702-7056-4F07-A8DF-23DB1CD4A3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0045099-62EF-49FD-A202-2B7AC0184E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FF32CFB-1627-4755-B600-A648C1D8BB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D5D2548-2668-451D-91E7-2E7EB3959F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137D403-1F33-4554-A6E1-DEB865BCF4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7A6A24E-BE0A-42E6-BF4C-3603F34F07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4D256CE-E564-48A6-AE8E-4AF1070981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032853D-9367-45D8-A5A1-C40DB73326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E504F69-898F-42EE-85B1-91860F701C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D359CAD-98B8-4483-AF87-C1D24708B9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F15FE01-1CA5-45F9-983D-F1149DF0C6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DDE8E87-7A88-4D42-8488-5072B848FF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2084577-10A0-47F1-A4C5-2472757F7A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72C1C7AD-9CD9-42F8-A03C-A078A58334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2860619F-D0FD-4CD8-991F-F33F086788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C2985F5-6A80-449F-A928-65D28A90F4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08DF942-0F31-4A06-B32E-AD2463A5D1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5315FDB-1283-4857-AFBA-163F42912D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60375F5-83EE-4331-AB69-80A5B5A16C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44990BB-BE39-46BA-97D4-E36949ABE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F1A254A-6091-44AB-A013-F66C4CC182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BA5FE6B-E45B-4856-BBD5-5E38A1A175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BF8803E1-CD20-404F-99B0-301D45D0E8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98B0BAE-197D-4340-82BD-DC0FDE38B8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0F8D929-67F7-4F1C-952B-B199EDA1FB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6BE8CB0-EBDC-468B-BF8B-9ACF5F7462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CFD61FAC-DCA2-440F-B2D1-090E42E2F9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66D6600-FD05-4A73-95A8-EC1D13BBEA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545C8DD-768B-4E08-874E-487E3BFCE8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999D52C-9753-4263-A1EA-6FDEC56110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FE0E6F4-1383-4297-A681-619BD41541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8F1A763-A810-44A9-9B83-41BF8EB98E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FF735B10-A318-4EE6-9F07-E1F3432682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61B80F3-C8A3-4A48-BCA5-6C0BAF61529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026AC7D-74D5-49C7-A317-8248C904FE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75E6DFB-F9B9-446F-8AEB-AE084326042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6EEC2C4-11A4-4345-9951-51C752EBA67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08F885F-3227-4A2E-99D2-C1BF1E2D86A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A13C2EC-A0B1-4971-AA77-BE0B222B810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61B0F93-856D-42FF-A730-76B2B1DDA1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C615CD5-25E3-4423-9E6E-0EFE39FAC7F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F0E7384-C69B-4E85-9E5E-839DF225CCF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FD020F0-4BA5-4A9B-BA5B-651A89F90C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1605B29-B3C2-411D-BF64-750B1222C5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AF6DD7A-5A07-408F-A729-A5E001F168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05A583B-CC5B-44A5-8E39-4F96F39DDE7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F253FA9-83A0-44A9-B7FF-EA107CF7C95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7F264C2-240D-44DC-99AC-39CDAB2001B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94B4555-801A-4867-81E1-CA4B3E9FFF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7A1F779-CB4F-478E-B40C-56B72377F6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DEE7F62-610D-47E3-AAA2-3F1E207E3AB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B3DC6DF9-7F2B-487A-AECE-19C27F73A33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A207241-DE4E-4692-993D-EEA19A33B97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2912EBB-5409-4712-9A9D-2597F3B4F9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CAF43B63-0953-4480-8876-4CEB9D1A005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EB79018-23D5-4136-85E7-36130382C9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BA2543B-54F7-43BD-947A-2C18AA69FCC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9939D47-4188-4FDB-B847-A0969D8BD7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3CCB1BD-EF2E-4058-85AD-917AF4C09BB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886D96A-070C-483B-AFE9-34C8A5EE84E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4525C49-BEF3-48CB-951D-BC24A0C0A0D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8D41349-5744-4468-98F2-F1737A17B10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1AA8BFC-9B69-4618-84EF-A06A3B407A1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9B610B0-C696-4663-8597-2992C4509B7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DDA4217-5CA5-4B48-97E3-DFC8D97F48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B5BA575-ECF1-48A8-8BB9-9A241372BC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C25BD45-208E-4A83-9670-3A22CD1FF89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1E9E57A-2920-4B00-BBE8-3B3934B2203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164FA97-9438-4273-A6A4-FA18A2C687C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FB3776E-6CC8-4377-BF1B-DFEC8E327B73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5BC5CFB-E6FB-46B3-A693-C4978BB7DF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7E85A34-22BA-4A83-8444-09126B1CFEF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0765F8B5-0A35-44B6-B710-FEB9D943C3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F157483D-7C64-4958-9DC3-13E23F785D5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E273995-D848-4F37-80DF-0D62F6013C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D18945E-ECCB-4A17-8000-ADB466F66A3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146A75F-69BB-42D3-915A-CD20420BCF5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957620C-1830-4EB5-BB74-983B55B2BD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7C3C514-A33E-487D-8DF2-F1125063AAB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14750DF2-130A-49F2-B5A6-D12D0D63226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EF0981F-21A8-46F9-B4D9-039C923784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AD6C0BB-C52E-4CC8-ACEF-65A2A04841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E7D0A5E-4EF5-469B-AA47-5A8678BE0C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493C522-D52D-4033-8AE0-9B04839BAB6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A08881D-8E9D-41CB-B699-04CACC4A6E7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0502F675-8B4C-4726-97F0-695C304EBBC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629B8AB-E21C-44A2-9343-9ED915D1D59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F89F4C3-1041-4D36-8BD5-6FA788C21DE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C88DB72-6998-4883-8104-C3D949C9B2A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B28794F-84EB-47F1-8058-927F3A0417A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D6F8104C-3BFD-49F7-802F-FD78199ED44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6A8A397-3450-4587-926B-ACFB4B0500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98C7181-775E-40A3-9402-CE28A22A5E3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AC37F7E-1A74-41E6-8BC2-85EBB5E78AF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F08B570-FC3D-4796-A397-1EC7485191A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<sst xmlns="http://schemas.openxmlformats.org/spreadsheetml/2006/main" count="1102" uniqueCount="271">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</sst>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6715660</v>
      </c>
    </row>
    <row r="8" spans="1:3" ht="15" customHeight="1" x14ac:dyDescent="0.25">
      <c r="B8" s="7" t="s">
        <v>106</v>
      </c>
      <c r="C8" s="70">
        <v>0.10199999999999999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0.85338409423828099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0.314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7.8600000000000003E-2</v>
      </c>
    </row>
    <row r="24" spans="1:3" ht="15" customHeight="1" x14ac:dyDescent="0.25">
      <c r="B24" s="20" t="s">
        <v>102</v>
      </c>
      <c r="C24" s="71">
        <v>0.51929999999999998</v>
      </c>
    </row>
    <row r="25" spans="1:3" ht="15" customHeight="1" x14ac:dyDescent="0.25">
      <c r="B25" s="20" t="s">
        <v>103</v>
      </c>
      <c r="C25" s="71">
        <v>0.37880000000000003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12.8</v>
      </c>
      <c r="D38" s="17"/>
      <c r="E38" s="18"/>
    </row>
    <row r="39" spans="1:5" ht="15" customHeight="1" x14ac:dyDescent="0.25">
      <c r="B39" s="16" t="s">
        <v>90</v>
      </c>
      <c r="C39" s="75">
        <v>14.9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2.8900000000000002E-2</v>
      </c>
      <c r="D45" s="17"/>
    </row>
    <row r="46" spans="1:5" ht="15.75" customHeight="1" x14ac:dyDescent="0.25">
      <c r="B46" s="16" t="s">
        <v>11</v>
      </c>
      <c r="C46" s="71">
        <v>0.10060000000000001</v>
      </c>
      <c r="D46" s="17"/>
    </row>
    <row r="47" spans="1:5" ht="15.75" customHeight="1" x14ac:dyDescent="0.25">
      <c r="B47" s="16" t="s">
        <v>12</v>
      </c>
      <c r="C47" s="71">
        <v>0.14029999999999998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1.6970569019324999</v>
      </c>
      <c r="D51" s="17"/>
    </row>
    <row r="52" spans="1:4" ht="15" customHeight="1" x14ac:dyDescent="0.25">
      <c r="B52" s="16" t="s">
        <v>125</v>
      </c>
      <c r="C52" s="76">
        <v>1.5012975770200001</v>
      </c>
    </row>
    <row r="53" spans="1:4" ht="15.75" customHeight="1" x14ac:dyDescent="0.25">
      <c r="B53" s="16" t="s">
        <v>126</v>
      </c>
      <c r="C53" s="76">
        <v>1.5012975770200001</v>
      </c>
    </row>
    <row r="54" spans="1:4" ht="15.75" customHeight="1" x14ac:dyDescent="0.25">
      <c r="B54" s="16" t="s">
        <v>127</v>
      </c>
      <c r="C54" s="76">
        <v>1.4827842849699999</v>
      </c>
    </row>
    <row r="55" spans="1:4" ht="15.75" customHeight="1" x14ac:dyDescent="0.25">
      <c r="B55" s="16" t="s">
        <v>128</v>
      </c>
      <c r="C55" s="76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0.53985473202935796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64.886871461123533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40.033831858193757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521.91094080463984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1.6025652110690618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1.633297572675654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1.633297572675654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1.633297572675654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1.633297572675654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13.166131301989671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13.166131301989671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0.87289710188501968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11.999559365205078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11.999559365205078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11.999559365205078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14.370053319946011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22.801258259937516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4.3755575735972823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18.728188384897141</v>
      </c>
      <c r="E24" s="86" t="s">
        <v>202</v>
      </c>
    </row>
    <row r="25" spans="1:5" ht="15.75" customHeight="1" x14ac:dyDescent="0.25">
      <c r="A25" s="52" t="s">
        <v>87</v>
      </c>
      <c r="B25" s="85">
        <v>1.8000000000000002E-2</v>
      </c>
      <c r="C25" s="85">
        <v>0.95</v>
      </c>
      <c r="D25" s="86">
        <v>18.725347421117405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5.5653748842594251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8.3552615274452648</v>
      </c>
      <c r="E27" s="86" t="s">
        <v>202</v>
      </c>
    </row>
    <row r="28" spans="1:5" ht="15.75" customHeight="1" x14ac:dyDescent="0.25">
      <c r="A28" s="52" t="s">
        <v>84</v>
      </c>
      <c r="B28" s="85">
        <v>0.61399999999999999</v>
      </c>
      <c r="C28" s="85">
        <v>0.95</v>
      </c>
      <c r="D28" s="86">
        <v>1.449951801875915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129.29915294669925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1.2142779657827909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1.8900764232524481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0.96200000000000008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0.92200000000000004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3.1240782385195986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1.9111986293668879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1292273.910536</v>
      </c>
      <c r="C2" s="78">
        <v>2487003</v>
      </c>
      <c r="D2" s="78">
        <v>7373080</v>
      </c>
      <c r="E2" s="78">
        <v>9024100</v>
      </c>
      <c r="F2" s="78">
        <v>4840460</v>
      </c>
      <c r="G2" s="22">
        <f t="shared" ref="G2:G40" si="0">C2+D2+E2+F2</f>
        <v>23724643</v>
      </c>
      <c r="H2" s="22">
        <f t="shared" ref="H2:H40" si="1">(B2 + stillbirth*B2/(1000-stillbirth))/(1-abortion)</f>
        <v>1494939.9264904584</v>
      </c>
      <c r="I2" s="22">
        <f>G2-H2</f>
        <v>22229703.07350954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1252241.2279999999</v>
      </c>
      <c r="C3" s="78">
        <v>2494000</v>
      </c>
      <c r="D3" s="78">
        <v>6893000</v>
      </c>
      <c r="E3" s="78">
        <v>9297000</v>
      </c>
      <c r="F3" s="78">
        <v>5102000</v>
      </c>
      <c r="G3" s="22">
        <f t="shared" si="0"/>
        <v>23786000</v>
      </c>
      <c r="H3" s="22">
        <f t="shared" si="1"/>
        <v>1448628.9586688136</v>
      </c>
      <c r="I3" s="22">
        <f t="shared" ref="I3:I15" si="3">G3-H3</f>
        <v>22337371.041331187</v>
      </c>
    </row>
    <row r="4" spans="1:9" ht="15.75" customHeight="1" x14ac:dyDescent="0.25">
      <c r="A4" s="7">
        <f t="shared" si="2"/>
        <v>2019</v>
      </c>
      <c r="B4" s="77">
        <v>1210511.736</v>
      </c>
      <c r="C4" s="78">
        <v>2534000</v>
      </c>
      <c r="D4" s="78">
        <v>6444000</v>
      </c>
      <c r="E4" s="78">
        <v>9463000</v>
      </c>
      <c r="F4" s="78">
        <v>5420000</v>
      </c>
      <c r="G4" s="22">
        <f t="shared" si="0"/>
        <v>23861000</v>
      </c>
      <c r="H4" s="22">
        <f t="shared" si="1"/>
        <v>1400355.0724637681</v>
      </c>
      <c r="I4" s="22">
        <f t="shared" si="3"/>
        <v>22460644.927536231</v>
      </c>
    </row>
    <row r="5" spans="1:9" ht="15.75" customHeight="1" x14ac:dyDescent="0.25">
      <c r="A5" s="7">
        <f t="shared" si="2"/>
        <v>2020</v>
      </c>
      <c r="B5" s="77">
        <v>1167125.281</v>
      </c>
      <c r="C5" s="78">
        <v>2600000</v>
      </c>
      <c r="D5" s="78">
        <v>6055000</v>
      </c>
      <c r="E5" s="78">
        <v>9505000</v>
      </c>
      <c r="F5" s="78">
        <v>5798000</v>
      </c>
      <c r="G5" s="22">
        <f t="shared" si="0"/>
        <v>23958000</v>
      </c>
      <c r="H5" s="22">
        <f t="shared" si="1"/>
        <v>1350164.3634201419</v>
      </c>
      <c r="I5" s="22">
        <f t="shared" si="3"/>
        <v>22607835.636579856</v>
      </c>
    </row>
    <row r="6" spans="1:9" ht="15.75" customHeight="1" x14ac:dyDescent="0.25">
      <c r="A6" s="7">
        <f t="shared" si="2"/>
        <v>2021</v>
      </c>
      <c r="B6" s="77">
        <v>1130452.2487999999</v>
      </c>
      <c r="C6" s="78">
        <v>2691000</v>
      </c>
      <c r="D6" s="78">
        <v>5736000</v>
      </c>
      <c r="E6" s="78">
        <v>9436000</v>
      </c>
      <c r="F6" s="78">
        <v>6236000</v>
      </c>
      <c r="G6" s="22">
        <f t="shared" si="0"/>
        <v>24099000</v>
      </c>
      <c r="H6" s="22">
        <f t="shared" si="1"/>
        <v>1307739.9365132248</v>
      </c>
      <c r="I6" s="22">
        <f t="shared" si="3"/>
        <v>22791260.063486774</v>
      </c>
    </row>
    <row r="7" spans="1:9" ht="15.75" customHeight="1" x14ac:dyDescent="0.25">
      <c r="A7" s="7">
        <f t="shared" si="2"/>
        <v>2022</v>
      </c>
      <c r="B7" s="77">
        <v>1092375.6244000001</v>
      </c>
      <c r="C7" s="78">
        <v>2805000</v>
      </c>
      <c r="D7" s="78">
        <v>5480000</v>
      </c>
      <c r="E7" s="78">
        <v>9239000</v>
      </c>
      <c r="F7" s="78">
        <v>6723000</v>
      </c>
      <c r="G7" s="22">
        <f t="shared" si="0"/>
        <v>24247000</v>
      </c>
      <c r="H7" s="22">
        <f t="shared" si="1"/>
        <v>1263691.7934551244</v>
      </c>
      <c r="I7" s="22">
        <f t="shared" si="3"/>
        <v>22983308.206544876</v>
      </c>
    </row>
    <row r="8" spans="1:9" ht="15.75" customHeight="1" x14ac:dyDescent="0.25">
      <c r="A8" s="7">
        <f t="shared" si="2"/>
        <v>2023</v>
      </c>
      <c r="B8" s="77">
        <v>1052973.5782000001</v>
      </c>
      <c r="C8" s="78">
        <v>2929000</v>
      </c>
      <c r="D8" s="78">
        <v>5294000</v>
      </c>
      <c r="E8" s="78">
        <v>8941000</v>
      </c>
      <c r="F8" s="78">
        <v>7232000</v>
      </c>
      <c r="G8" s="22">
        <f t="shared" si="0"/>
        <v>24396000</v>
      </c>
      <c r="H8" s="22">
        <f t="shared" si="1"/>
        <v>1218110.3640309477</v>
      </c>
      <c r="I8" s="22">
        <f t="shared" si="3"/>
        <v>23177889.635969054</v>
      </c>
    </row>
    <row r="9" spans="1:9" ht="15.75" customHeight="1" x14ac:dyDescent="0.25">
      <c r="A9" s="7">
        <f t="shared" si="2"/>
        <v>2024</v>
      </c>
      <c r="B9" s="77">
        <v>1012347.7714000002</v>
      </c>
      <c r="C9" s="78">
        <v>3049000</v>
      </c>
      <c r="D9" s="78">
        <v>5176000</v>
      </c>
      <c r="E9" s="78">
        <v>8576000</v>
      </c>
      <c r="F9" s="78">
        <v>7725000</v>
      </c>
      <c r="G9" s="22">
        <f t="shared" si="0"/>
        <v>24526000</v>
      </c>
      <c r="H9" s="22">
        <f t="shared" si="1"/>
        <v>1171113.2528643089</v>
      </c>
      <c r="I9" s="22">
        <f t="shared" si="3"/>
        <v>23354886.747135691</v>
      </c>
    </row>
    <row r="10" spans="1:9" ht="15.75" customHeight="1" x14ac:dyDescent="0.25">
      <c r="A10" s="7">
        <f t="shared" si="2"/>
        <v>2025</v>
      </c>
      <c r="B10" s="77">
        <v>970595.43000000017</v>
      </c>
      <c r="C10" s="78">
        <v>3153000</v>
      </c>
      <c r="D10" s="78">
        <v>5124000</v>
      </c>
      <c r="E10" s="78">
        <v>8173000</v>
      </c>
      <c r="F10" s="78">
        <v>8170000</v>
      </c>
      <c r="G10" s="22">
        <f t="shared" si="0"/>
        <v>24620000</v>
      </c>
      <c r="H10" s="22">
        <f t="shared" si="1"/>
        <v>1122812.9338108725</v>
      </c>
      <c r="I10" s="22">
        <f t="shared" si="3"/>
        <v>23497187.066189129</v>
      </c>
    </row>
    <row r="11" spans="1:9" ht="15.75" customHeight="1" x14ac:dyDescent="0.25">
      <c r="A11" s="7">
        <f t="shared" si="2"/>
        <v>2026</v>
      </c>
      <c r="B11" s="77">
        <v>952507.92</v>
      </c>
      <c r="C11" s="78">
        <v>3239000</v>
      </c>
      <c r="D11" s="78">
        <v>5141000</v>
      </c>
      <c r="E11" s="78">
        <v>7737000</v>
      </c>
      <c r="F11" s="78">
        <v>8568000</v>
      </c>
      <c r="G11" s="22">
        <f t="shared" si="0"/>
        <v>24685000</v>
      </c>
      <c r="H11" s="22">
        <f t="shared" si="1"/>
        <v>1101888.7778333055</v>
      </c>
      <c r="I11" s="22">
        <f t="shared" si="3"/>
        <v>23583111.222166695</v>
      </c>
    </row>
    <row r="12" spans="1:9" ht="15.75" customHeight="1" x14ac:dyDescent="0.25">
      <c r="A12" s="7">
        <f t="shared" si="2"/>
        <v>2027</v>
      </c>
      <c r="B12" s="77">
        <v>933714.96899999992</v>
      </c>
      <c r="C12" s="78">
        <v>3304000</v>
      </c>
      <c r="D12" s="78">
        <v>5224000</v>
      </c>
      <c r="E12" s="78">
        <v>7269000</v>
      </c>
      <c r="F12" s="78">
        <v>8915000</v>
      </c>
      <c r="G12" s="22">
        <f t="shared" si="0"/>
        <v>24712000</v>
      </c>
      <c r="H12" s="22">
        <f t="shared" si="1"/>
        <v>1080148.5472541505</v>
      </c>
      <c r="I12" s="22">
        <f t="shared" si="3"/>
        <v>23631851.452745851</v>
      </c>
    </row>
    <row r="13" spans="1:9" ht="15.75" customHeight="1" x14ac:dyDescent="0.25">
      <c r="A13" s="7">
        <f t="shared" si="2"/>
        <v>2028</v>
      </c>
      <c r="B13" s="77">
        <v>914312.17799999984</v>
      </c>
      <c r="C13" s="78">
        <v>3347000</v>
      </c>
      <c r="D13" s="78">
        <v>5358000</v>
      </c>
      <c r="E13" s="78">
        <v>6795000</v>
      </c>
      <c r="F13" s="78">
        <v>9189000</v>
      </c>
      <c r="G13" s="22">
        <f t="shared" si="0"/>
        <v>24689000</v>
      </c>
      <c r="H13" s="22">
        <f t="shared" si="1"/>
        <v>1057702.8360819588</v>
      </c>
      <c r="I13" s="22">
        <f t="shared" si="3"/>
        <v>23631297.163918041</v>
      </c>
    </row>
    <row r="14" spans="1:9" ht="15.75" customHeight="1" x14ac:dyDescent="0.25">
      <c r="A14" s="7">
        <f t="shared" si="2"/>
        <v>2029</v>
      </c>
      <c r="B14" s="77">
        <v>894398.75099999981</v>
      </c>
      <c r="C14" s="78">
        <v>3367000</v>
      </c>
      <c r="D14" s="78">
        <v>5519000</v>
      </c>
      <c r="E14" s="78">
        <v>6353000</v>
      </c>
      <c r="F14" s="78">
        <v>9359000</v>
      </c>
      <c r="G14" s="22">
        <f t="shared" si="0"/>
        <v>24598000</v>
      </c>
      <c r="H14" s="22">
        <f t="shared" si="1"/>
        <v>1034666.4063801431</v>
      </c>
      <c r="I14" s="22">
        <f t="shared" si="3"/>
        <v>23563333.593619857</v>
      </c>
    </row>
    <row r="15" spans="1:9" ht="15.75" customHeight="1" x14ac:dyDescent="0.25">
      <c r="A15" s="7">
        <f t="shared" si="2"/>
        <v>2030</v>
      </c>
      <c r="B15" s="77">
        <v>874056.46799999999</v>
      </c>
      <c r="C15" s="78">
        <v>3363000</v>
      </c>
      <c r="D15" s="78">
        <v>5687000</v>
      </c>
      <c r="E15" s="78">
        <v>5968000</v>
      </c>
      <c r="F15" s="78">
        <v>9404000</v>
      </c>
      <c r="G15" s="22">
        <f t="shared" si="0"/>
        <v>24422000</v>
      </c>
      <c r="H15" s="22">
        <f t="shared" si="1"/>
        <v>1011133.8636237436</v>
      </c>
      <c r="I15" s="22">
        <f t="shared" si="3"/>
        <v>23410866.136376258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127.25118922020471</v>
      </c>
      <c r="I17" s="22">
        <f t="shared" si="4"/>
        <v>-127.25118922020471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3.6216287500000005E-3</v>
      </c>
    </row>
    <row r="4" spans="1:8" ht="15.75" customHeight="1" x14ac:dyDescent="0.25">
      <c r="B4" s="24" t="s">
        <v>7</v>
      </c>
      <c r="C4" s="79">
        <v>3.939362512685033E-2</v>
      </c>
    </row>
    <row r="5" spans="1:8" ht="15.75" customHeight="1" x14ac:dyDescent="0.25">
      <c r="B5" s="24" t="s">
        <v>8</v>
      </c>
      <c r="C5" s="79">
        <v>4.0961704283613717E-2</v>
      </c>
    </row>
    <row r="6" spans="1:8" ht="15.75" customHeight="1" x14ac:dyDescent="0.25">
      <c r="B6" s="24" t="s">
        <v>10</v>
      </c>
      <c r="C6" s="79">
        <v>5.3315311980731292E-2</v>
      </c>
    </row>
    <row r="7" spans="1:8" ht="15.75" customHeight="1" x14ac:dyDescent="0.25">
      <c r="B7" s="24" t="s">
        <v>13</v>
      </c>
      <c r="C7" s="79">
        <v>0.37129116271306273</v>
      </c>
    </row>
    <row r="8" spans="1:8" ht="15.75" customHeight="1" x14ac:dyDescent="0.25">
      <c r="B8" s="24" t="s">
        <v>14</v>
      </c>
      <c r="C8" s="79">
        <v>9.4067321906700344E-5</v>
      </c>
    </row>
    <row r="9" spans="1:8" ht="15.75" customHeight="1" x14ac:dyDescent="0.25">
      <c r="B9" s="24" t="s">
        <v>27</v>
      </c>
      <c r="C9" s="79">
        <v>0.27876097399151301</v>
      </c>
    </row>
    <row r="10" spans="1:8" ht="15.75" customHeight="1" x14ac:dyDescent="0.25">
      <c r="B10" s="24" t="s">
        <v>15</v>
      </c>
      <c r="C10" s="79">
        <v>0.21256152583232224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2.08871603585058E-2</v>
      </c>
      <c r="D14" s="79">
        <v>2.08871603585058E-2</v>
      </c>
      <c r="E14" s="79">
        <v>1.4120189494314201E-2</v>
      </c>
      <c r="F14" s="79">
        <v>1.4120189494314201E-2</v>
      </c>
    </row>
    <row r="15" spans="1:8" ht="15.75" customHeight="1" x14ac:dyDescent="0.25">
      <c r="B15" s="24" t="s">
        <v>16</v>
      </c>
      <c r="C15" s="79">
        <v>0.108147405377164</v>
      </c>
      <c r="D15" s="79">
        <v>0.108147405377164</v>
      </c>
      <c r="E15" s="79">
        <v>5.9827773472064208E-2</v>
      </c>
      <c r="F15" s="79">
        <v>5.9827773472064208E-2</v>
      </c>
    </row>
    <row r="16" spans="1:8" ht="15.75" customHeight="1" x14ac:dyDescent="0.25">
      <c r="B16" s="24" t="s">
        <v>17</v>
      </c>
      <c r="C16" s="79">
        <v>1.06836179977178E-2</v>
      </c>
      <c r="D16" s="79">
        <v>1.06836179977178E-2</v>
      </c>
      <c r="E16" s="79">
        <v>1.1519326817497601E-2</v>
      </c>
      <c r="F16" s="79">
        <v>1.1519326817497601E-2</v>
      </c>
    </row>
    <row r="17" spans="1:8" ht="15.75" customHeight="1" x14ac:dyDescent="0.25">
      <c r="B17" s="24" t="s">
        <v>18</v>
      </c>
      <c r="C17" s="79">
        <v>3.76726867615341E-3</v>
      </c>
      <c r="D17" s="79">
        <v>3.76726867615341E-3</v>
      </c>
      <c r="E17" s="79">
        <v>1.24458724018579E-2</v>
      </c>
      <c r="F17" s="79">
        <v>1.24458724018579E-2</v>
      </c>
    </row>
    <row r="18" spans="1:8" ht="15.75" customHeight="1" x14ac:dyDescent="0.25">
      <c r="B18" s="24" t="s">
        <v>19</v>
      </c>
      <c r="C18" s="79">
        <v>1.1811199888997299E-5</v>
      </c>
      <c r="D18" s="79">
        <v>1.1811199888997299E-5</v>
      </c>
      <c r="E18" s="79">
        <v>5.8704744075082899E-5</v>
      </c>
      <c r="F18" s="79">
        <v>5.8704744075082899E-5</v>
      </c>
    </row>
    <row r="19" spans="1:8" ht="15.75" customHeight="1" x14ac:dyDescent="0.25">
      <c r="B19" s="24" t="s">
        <v>20</v>
      </c>
      <c r="C19" s="79">
        <v>2.5018778742699806E-3</v>
      </c>
      <c r="D19" s="79">
        <v>2.5018778742699806E-3</v>
      </c>
      <c r="E19" s="79">
        <v>3.4943105777452198E-3</v>
      </c>
      <c r="F19" s="79">
        <v>3.4943105777452198E-3</v>
      </c>
    </row>
    <row r="20" spans="1:8" ht="15.75" customHeight="1" x14ac:dyDescent="0.25">
      <c r="B20" s="24" t="s">
        <v>21</v>
      </c>
      <c r="C20" s="79">
        <v>3.14094300448782E-3</v>
      </c>
      <c r="D20" s="79">
        <v>3.14094300448782E-3</v>
      </c>
      <c r="E20" s="79">
        <v>2.7537438080288502E-2</v>
      </c>
      <c r="F20" s="79">
        <v>2.7537438080288502E-2</v>
      </c>
    </row>
    <row r="21" spans="1:8" ht="15.75" customHeight="1" x14ac:dyDescent="0.25">
      <c r="B21" s="24" t="s">
        <v>22</v>
      </c>
      <c r="C21" s="79">
        <v>0.10356466606114</v>
      </c>
      <c r="D21" s="79">
        <v>0.10356466606114</v>
      </c>
      <c r="E21" s="79">
        <v>0.39937106182176402</v>
      </c>
      <c r="F21" s="79">
        <v>0.39937106182176402</v>
      </c>
    </row>
    <row r="22" spans="1:8" ht="15.75" customHeight="1" x14ac:dyDescent="0.25">
      <c r="B22" s="24" t="s">
        <v>23</v>
      </c>
      <c r="C22" s="79">
        <v>0.74729524945067216</v>
      </c>
      <c r="D22" s="79">
        <v>0.74729524945067216</v>
      </c>
      <c r="E22" s="79">
        <v>0.47162532259039325</v>
      </c>
      <c r="F22" s="79">
        <v>0.47162532259039325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2.4E-2</v>
      </c>
    </row>
    <row r="27" spans="1:8" ht="15.75" customHeight="1" x14ac:dyDescent="0.25">
      <c r="B27" s="24" t="s">
        <v>39</v>
      </c>
      <c r="C27" s="79">
        <v>0.30329999999999996</v>
      </c>
    </row>
    <row r="28" spans="1:8" ht="15.75" customHeight="1" x14ac:dyDescent="0.25">
      <c r="B28" s="24" t="s">
        <v>40</v>
      </c>
      <c r="C28" s="79">
        <v>3.9300000000000002E-2</v>
      </c>
    </row>
    <row r="29" spans="1:8" ht="15.75" customHeight="1" x14ac:dyDescent="0.25">
      <c r="B29" s="24" t="s">
        <v>41</v>
      </c>
      <c r="C29" s="79">
        <v>0.1048</v>
      </c>
    </row>
    <row r="30" spans="1:8" ht="15.75" customHeight="1" x14ac:dyDescent="0.25">
      <c r="B30" s="24" t="s">
        <v>42</v>
      </c>
      <c r="C30" s="79">
        <v>2.6000000000000002E-2</v>
      </c>
    </row>
    <row r="31" spans="1:8" ht="15.75" customHeight="1" x14ac:dyDescent="0.25">
      <c r="B31" s="24" t="s">
        <v>43</v>
      </c>
      <c r="C31" s="79">
        <v>1.7600000000000001E-2</v>
      </c>
    </row>
    <row r="32" spans="1:8" ht="15.75" customHeight="1" x14ac:dyDescent="0.25">
      <c r="B32" s="24" t="s">
        <v>44</v>
      </c>
      <c r="C32" s="79">
        <v>8.539999999999999E-2</v>
      </c>
    </row>
    <row r="33" spans="2:3" ht="15.75" customHeight="1" x14ac:dyDescent="0.25">
      <c r="B33" s="24" t="s">
        <v>45</v>
      </c>
      <c r="C33" s="79">
        <v>0.12670000000000001</v>
      </c>
    </row>
    <row r="34" spans="2:3" ht="15.75" customHeight="1" x14ac:dyDescent="0.25">
      <c r="B34" s="24" t="s">
        <v>46</v>
      </c>
      <c r="C34" s="79">
        <v>0.27290000000223519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0.71069864584036835</v>
      </c>
      <c r="D2" s="80">
        <v>0.71069864584036835</v>
      </c>
      <c r="E2" s="80">
        <v>0.66114374834965239</v>
      </c>
      <c r="F2" s="80">
        <v>0.50003506331065528</v>
      </c>
      <c r="G2" s="80">
        <v>0.45236531097360705</v>
      </c>
    </row>
    <row r="3" spans="1:15" ht="15.75" customHeight="1" x14ac:dyDescent="0.25">
      <c r="A3" s="5"/>
      <c r="B3" s="11" t="s">
        <v>118</v>
      </c>
      <c r="C3" s="80">
        <v>0.25779085656106537</v>
      </c>
      <c r="D3" s="80">
        <v>0.25779085656106537</v>
      </c>
      <c r="E3" s="80">
        <v>0.30107847276145877</v>
      </c>
      <c r="F3" s="80">
        <v>0.43015438676102941</v>
      </c>
      <c r="G3" s="80">
        <v>0.46911958175040724</v>
      </c>
    </row>
    <row r="4" spans="1:15" ht="15.75" customHeight="1" x14ac:dyDescent="0.25">
      <c r="A4" s="5"/>
      <c r="B4" s="11" t="s">
        <v>116</v>
      </c>
      <c r="C4" s="81">
        <v>1.8801843870967744E-2</v>
      </c>
      <c r="D4" s="81">
        <v>1.8801843870967744E-2</v>
      </c>
      <c r="E4" s="81">
        <v>2.3676395985663082E-2</v>
      </c>
      <c r="F4" s="81">
        <v>4.0215054946236554E-2</v>
      </c>
      <c r="G4" s="81">
        <v>4.4915515913978486E-2</v>
      </c>
    </row>
    <row r="5" spans="1:15" ht="15.75" customHeight="1" x14ac:dyDescent="0.25">
      <c r="A5" s="5"/>
      <c r="B5" s="11" t="s">
        <v>119</v>
      </c>
      <c r="C5" s="81">
        <v>1.2708653727598565E-2</v>
      </c>
      <c r="D5" s="81">
        <v>1.2708653727598565E-2</v>
      </c>
      <c r="E5" s="81">
        <v>1.4101382903225804E-2</v>
      </c>
      <c r="F5" s="81">
        <v>2.9595494982078852E-2</v>
      </c>
      <c r="G5" s="81">
        <v>3.3599591362007165E-2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0.74391559202813584</v>
      </c>
      <c r="D8" s="80">
        <v>0.74391559202813584</v>
      </c>
      <c r="E8" s="80">
        <v>0.72585365853658534</v>
      </c>
      <c r="F8" s="80">
        <v>0.70009216589861756</v>
      </c>
      <c r="G8" s="80">
        <v>0.71130625686059279</v>
      </c>
    </row>
    <row r="9" spans="1:15" ht="15.75" customHeight="1" x14ac:dyDescent="0.25">
      <c r="B9" s="7" t="s">
        <v>121</v>
      </c>
      <c r="C9" s="80">
        <v>0.21608440797186398</v>
      </c>
      <c r="D9" s="80">
        <v>0.21608440797186398</v>
      </c>
      <c r="E9" s="80">
        <v>0.23414634146341465</v>
      </c>
      <c r="F9" s="80">
        <v>0.25990783410138246</v>
      </c>
      <c r="G9" s="80">
        <v>0.24869374313940726</v>
      </c>
    </row>
    <row r="10" spans="1:15" ht="15.75" customHeight="1" x14ac:dyDescent="0.25">
      <c r="B10" s="7" t="s">
        <v>122</v>
      </c>
      <c r="C10" s="81">
        <v>2.6000000000000002E-2</v>
      </c>
      <c r="D10" s="81">
        <v>2.6000000000000002E-2</v>
      </c>
      <c r="E10" s="81">
        <v>2.6000000000000002E-2</v>
      </c>
      <c r="F10" s="81">
        <v>2.6000000000000002E-2</v>
      </c>
      <c r="G10" s="81">
        <v>2.6000000000000002E-2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0.29280085350000001</v>
      </c>
      <c r="D14" s="82">
        <v>0.28374893770699999</v>
      </c>
      <c r="E14" s="82">
        <v>0.28374893770699999</v>
      </c>
      <c r="F14" s="82">
        <v>0.220751489922</v>
      </c>
      <c r="G14" s="82">
        <v>0.220751489922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0.10860116261699999</v>
      </c>
      <c r="M14" s="83">
        <v>0.1370340723415</v>
      </c>
      <c r="N14" s="83">
        <v>0.17643069472</v>
      </c>
      <c r="O14" s="83">
        <v>0.1554841824565</v>
      </c>
    </row>
    <row r="15" spans="1:15" ht="15.75" customHeight="1" x14ac:dyDescent="0.25">
      <c r="B15" s="16" t="s">
        <v>68</v>
      </c>
      <c r="C15" s="80">
        <f>iron_deficiency_anaemia*C14</f>
        <v>0.1580699263042098</v>
      </c>
      <c r="D15" s="80">
        <f t="shared" ref="D15:O15" si="0">iron_deficiency_anaemia*D14</f>
        <v>0.15318320672942748</v>
      </c>
      <c r="E15" s="80">
        <f t="shared" si="0"/>
        <v>0.15318320672942748</v>
      </c>
      <c r="F15" s="80">
        <f t="shared" si="0"/>
        <v>0.11917373643692282</v>
      </c>
      <c r="G15" s="80">
        <f t="shared" si="0"/>
        <v>0.11917373643692282</v>
      </c>
      <c r="H15" s="80">
        <f t="shared" si="0"/>
        <v>0.18409046362201109</v>
      </c>
      <c r="I15" s="80">
        <f t="shared" si="0"/>
        <v>0.18409046362201109</v>
      </c>
      <c r="J15" s="80">
        <f t="shared" si="0"/>
        <v>0.18409046362201109</v>
      </c>
      <c r="K15" s="80">
        <f t="shared" si="0"/>
        <v>0.18409046362201109</v>
      </c>
      <c r="L15" s="80">
        <f t="shared" si="0"/>
        <v>5.862885154267726E-2</v>
      </c>
      <c r="M15" s="80">
        <f t="shared" si="0"/>
        <v>7.3978492402812138E-2</v>
      </c>
      <c r="N15" s="80">
        <f t="shared" si="0"/>
        <v>9.5246945419819068E-2</v>
      </c>
      <c r="O15" s="80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0.10496</v>
      </c>
      <c r="D2" s="144">
        <v>0.10204000000000001</v>
      </c>
      <c r="E2" s="144">
        <v>9.9199999999999997E-2</v>
      </c>
      <c r="F2" s="144">
        <v>9.6460000000000004E-2</v>
      </c>
      <c r="G2" s="144">
        <v>9.3829999999999997E-2</v>
      </c>
      <c r="H2" s="144">
        <v>9.1289999999999996E-2</v>
      </c>
      <c r="I2" s="144">
        <v>8.8840000000000002E-2</v>
      </c>
      <c r="J2" s="144">
        <v>8.6470000000000005E-2</v>
      </c>
      <c r="K2" s="144">
        <v>8.4190000000000001E-2</v>
      </c>
      <c r="L2" s="144">
        <v>8.1969999999999987E-2</v>
      </c>
      <c r="M2" s="144">
        <v>7.9820000000000002E-2</v>
      </c>
      <c r="N2" s="144">
        <v>7.775E-2</v>
      </c>
      <c r="O2" s="144">
        <v>7.5749999999999998E-2</v>
      </c>
      <c r="P2" s="144">
        <v>7.3819999999999997E-2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4.4010000000000001E-2</v>
      </c>
      <c r="D4" s="144">
        <v>4.3659999999999997E-2</v>
      </c>
      <c r="E4" s="144">
        <v>4.335E-2</v>
      </c>
      <c r="F4" s="144">
        <v>4.3060000000000001E-2</v>
      </c>
      <c r="G4" s="144">
        <v>4.2770000000000002E-2</v>
      </c>
      <c r="H4" s="144">
        <v>4.2470000000000001E-2</v>
      </c>
      <c r="I4" s="144">
        <v>4.2190000000000005E-2</v>
      </c>
      <c r="J4" s="144">
        <v>4.1909999999999996E-2</v>
      </c>
      <c r="K4" s="144">
        <v>4.1639999999999996E-2</v>
      </c>
      <c r="L4" s="144">
        <v>4.1410000000000002E-2</v>
      </c>
      <c r="M4" s="144">
        <v>4.1210000000000004E-2</v>
      </c>
      <c r="N4" s="144">
        <v>4.1029999999999997E-2</v>
      </c>
      <c r="O4" s="144">
        <v>4.086E-2</v>
      </c>
      <c r="P4" s="144">
        <v>4.0670000000000005E-2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0.12605707582167011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0.18409046362201109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8.070821007109355E-2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14.359</v>
      </c>
      <c r="D13" s="143">
        <v>13.871</v>
      </c>
      <c r="E13" s="143">
        <v>13.351000000000001</v>
      </c>
      <c r="F13" s="143">
        <v>12.923999999999999</v>
      </c>
      <c r="G13" s="143">
        <v>12.486000000000001</v>
      </c>
      <c r="H13" s="143">
        <v>12.087999999999999</v>
      </c>
      <c r="I13" s="143">
        <v>11.714</v>
      </c>
      <c r="J13" s="143">
        <v>11.377000000000001</v>
      </c>
      <c r="K13" s="143">
        <v>11.061</v>
      </c>
      <c r="L13" s="143">
        <v>10.563000000000001</v>
      </c>
      <c r="M13" s="143">
        <v>10.593</v>
      </c>
      <c r="N13" s="143">
        <v>9.9079999999999995</v>
      </c>
      <c r="O13" s="143">
        <v>9.8070000000000004</v>
      </c>
      <c r="P13" s="143">
        <v>9.5939999999999994</v>
      </c>
    </row>
    <row r="14" spans="1:16" x14ac:dyDescent="0.25">
      <c r="B14" s="16" t="s">
        <v>170</v>
      </c>
      <c r="C14" s="143">
        <f>maternal_mortality</f>
        <v>0.25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0.10199999999999999</v>
      </c>
      <c r="E2" s="92">
        <f>food_insecure</f>
        <v>0.10199999999999999</v>
      </c>
      <c r="F2" s="92">
        <f>food_insecure</f>
        <v>0.10199999999999999</v>
      </c>
      <c r="G2" s="92">
        <f>food_insecure</f>
        <v>0.10199999999999999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0.10199999999999999</v>
      </c>
      <c r="F5" s="92">
        <f>food_insecure</f>
        <v>0.10199999999999999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6.5271419305096154E-2</v>
      </c>
      <c r="D7" s="92">
        <f>diarrhoea_1_5mo/26</f>
        <v>5.7742214500769232E-2</v>
      </c>
      <c r="E7" s="92">
        <f>diarrhoea_6_11mo/26</f>
        <v>5.7742214500769232E-2</v>
      </c>
      <c r="F7" s="92">
        <f>diarrhoea_12_23mo/26</f>
        <v>5.7030164806538455E-2</v>
      </c>
      <c r="G7" s="92">
        <f>diarrhoea_24_59mo/26</f>
        <v>5.7030164806538455E-2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0.10199999999999999</v>
      </c>
      <c r="F8" s="92">
        <f>food_insecure</f>
        <v>0.10199999999999999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6.5271419305096154E-2</v>
      </c>
      <c r="D11" s="92">
        <f>diarrhoea_1_5mo/26</f>
        <v>5.7742214500769232E-2</v>
      </c>
      <c r="E11" s="92">
        <f>diarrhoea_6_11mo/26</f>
        <v>5.7742214500769232E-2</v>
      </c>
      <c r="F11" s="92">
        <f>diarrhoea_12_23mo/26</f>
        <v>5.7030164806538455E-2</v>
      </c>
      <c r="G11" s="92">
        <f>diarrhoea_24_59mo/26</f>
        <v>5.7030164806538455E-2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0.10199999999999999</v>
      </c>
      <c r="I14" s="92">
        <f>food_insecure</f>
        <v>0.10199999999999999</v>
      </c>
      <c r="J14" s="92">
        <f>food_insecure</f>
        <v>0.10199999999999999</v>
      </c>
      <c r="K14" s="92">
        <f>food_insecure</f>
        <v>0.10199999999999999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0.314</v>
      </c>
      <c r="M23" s="92">
        <f>famplan_unmet_need</f>
        <v>0.314</v>
      </c>
      <c r="N23" s="92">
        <f>famplan_unmet_need</f>
        <v>0.314</v>
      </c>
      <c r="O23" s="92">
        <f>famplan_unmet_need</f>
        <v>0.314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7.4982306524658343E-2</v>
      </c>
      <c r="M24" s="92">
        <f>(1-food_insecure)*(0.49)+food_insecure*(0.7)</f>
        <v>0.51141999999999999</v>
      </c>
      <c r="N24" s="92">
        <f>(1-food_insecure)*(0.49)+food_insecure*(0.7)</f>
        <v>0.51141999999999999</v>
      </c>
      <c r="O24" s="92">
        <f>(1-food_insecure)*(0.49)+food_insecure*(0.7)</f>
        <v>0.51141999999999999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3.2135274224853572E-2</v>
      </c>
      <c r="M25" s="92">
        <f>(1-food_insecure)*(0.21)+food_insecure*(0.3)</f>
        <v>0.21917999999999999</v>
      </c>
      <c r="N25" s="92">
        <f>(1-food_insecure)*(0.21)+food_insecure*(0.3)</f>
        <v>0.21917999999999999</v>
      </c>
      <c r="O25" s="92">
        <f>(1-food_insecure)*(0.21)+food_insecure*(0.3)</f>
        <v>0.21917999999999999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3.9498325012207097E-2</v>
      </c>
      <c r="M26" s="92">
        <f>(1-food_insecure)*(0.3)</f>
        <v>0.26939999999999997</v>
      </c>
      <c r="N26" s="92">
        <f>(1-food_insecure)*(0.3)</f>
        <v>0.26939999999999997</v>
      </c>
      <c r="O26" s="92">
        <f>(1-food_insecure)*(0.3)</f>
        <v>0.26939999999999997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0.85338409423828099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2020-03-24T06:49:27Z</dcterms:modified>
</cp:coreProperties>
</file>