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1576DBBF-E71E-4F4E-94AB-3BEB30CB8C40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/>
  <c r="G20" i="2"/>
  <c r="H20" i="2"/>
  <c r="G21" i="2"/>
  <c r="H21" i="2"/>
  <c r="I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I11" i="2" s="1"/>
  <c r="H12" i="2"/>
  <c r="I12" i="2" s="1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I13" i="2" s="1"/>
  <c r="G14" i="2"/>
  <c r="G15" i="2"/>
  <c r="G2" i="2"/>
  <c r="I34" i="2"/>
  <c r="I24" i="2"/>
  <c r="I22" i="2"/>
  <c r="I18" i="2"/>
  <c r="I32" i="2"/>
  <c r="I20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4" i="2"/>
  <c r="I10" i="2"/>
  <c r="I9" i="2"/>
  <c r="I8" i="2"/>
  <c r="I7" i="2"/>
  <c r="I6" i="2"/>
  <c r="I5" i="2"/>
  <c r="I4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7CB68C94-ACAC-4E7E-B1C3-75DD8EAFBA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DDAEB324-9EDE-4365-A96B-3C70659A756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72B3BA19-955F-4168-A718-CDB2553C185A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09DE184E-F4D0-4DA3-84E7-0853EB9E41E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E3AE4666-2BC4-41F6-85F6-8D2E157F151F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25D52B14-AFFE-426F-9B9D-6D6615B39852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2FF01D22-F383-4492-815E-7CE9723A1E7E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8C08533D-BF47-45A2-9856-97E75C2CF420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D0E822F0-7D39-4EF5-A102-3C8C0E0BCC0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F907517A-67DA-422D-B1C1-6B692744F49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31B7CAF9-DAD0-40A7-A58F-5433FA8ECB7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550C8493-0BDB-4931-8A33-FB7D62EFCE4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4D427327-9898-432F-8EE0-9CDF131663C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229D2527-E6F0-496A-B934-E9EE297FAE6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3095E800-1E47-4E77-BE9B-2B8FE9FE7F1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D9C22835-CB93-4946-8756-D8C5CE188FB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4DDA3551-AAC6-4A1F-ABE1-1FB953475A7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EFA154CB-60EB-4D24-B2D8-B73CFC6C5AE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6785EBB3-2FF5-4B8B-90FD-7CC5D83B46C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FF8077DE-6A06-4102-83FF-20331A41B78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9B5C5485-71AD-4875-8914-C4A019148E1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DB6055C7-C0CD-46A5-9633-7FF8FC180AC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003289E1-FEE8-4129-A64A-9077570C7E3B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B307003A-930D-43D9-9E74-8D88F9560AC6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CE0898F8-3786-48E9-9AD9-DF53F057C96B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9A6F699D-F298-480F-866B-761709C532B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ABE3E748-C80D-414A-BD79-F553E2C3B38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BCCE96B1-79DD-4110-A128-14BCD3B6F09D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A494D902-2073-4AE2-A407-42BAEC0946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C5482CD7-F847-47F1-AB2B-F9D685E483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1690BD3A-4CE8-4EFB-83B1-34A0267ABEF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89C30940-DCD0-4E79-857F-9DA49A73C83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424C16AF-C367-4339-A830-F1F6078F98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850B8D72-8CC9-45C5-8F6A-13FD94F095B9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7F7560BF-E45D-4B3E-998E-D4007D086BD6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4896744F-EDBC-40DD-82D8-6FBA1BC5D7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902F77C0-A2B5-44CE-882D-DD683317F4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2A01A1BB-E7FD-4D7B-B1FC-0612FCFC9C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8FF056EF-17CE-4F9E-84DB-FEC2C1A355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90E98CAD-E146-498D-9F41-12605FA532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9FF4DE1D-4D9C-4A2E-AD04-2C346C31DC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8ED7448D-BD6F-4E2F-AB88-4FC42FB50D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C80F81B7-56D6-4565-93DF-05A5A9A3FE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E1E259AC-7BCA-4E51-8655-408B55C5A2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AF17930D-D1C9-4A87-A0C6-EF35E6DCAD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E05D37D3-1736-4107-841A-48CBACC235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CC8C61B6-2BE1-4567-B8DD-1CE0DBE0B0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FE8EF4E7-6EE2-416F-BBA6-27AF206288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7462EB17-3049-41E8-B345-46389EDCCA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EFEB8853-51D7-4AD2-8BBE-2E252D8590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448C8B0C-D03C-4BC8-949D-948469B886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3996145A-B4B5-42A7-BE4E-A561CE8361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1C344F4C-65CA-4618-BDE5-82441FC55D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A1CFA210-32B9-4B15-8591-A6041F2DE5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8B8DCF0F-30CD-43DF-9FDE-3563E5250C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ED9F2055-1F99-4EF8-BAC8-06F907CAAF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1A2728A5-5DE2-412B-BCBF-5AED53EF90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6B5F64C8-DEF0-49AB-8F02-C82A165D81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060DB918-8FB9-4CAA-9166-1455DC8515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300AB9D3-B7F7-4DE7-9235-C8C5645432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A8099CC8-E9C7-4B23-962B-9C370D73DB9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4F703DDB-3A27-4B4E-A5BB-73FD87BE8A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941D5BF9-AF0E-43CE-8F9D-5268AF2BA5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3E954BDD-CD73-4C0E-8125-BA2AB6B6C8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A1D3D3FE-670A-4F91-AC81-BE7F760B31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3873F0DC-2E29-4F57-AE57-55AE031FEA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6877D9A1-8009-4F1D-966A-59F7F9B878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3160C6E5-06CF-4507-9B12-60DF2A6520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F9E1162D-FA7F-4F77-9699-F4196D8C27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6100086A-D3D4-41C7-B494-61FD3DA66F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13BD1E6D-B379-47AF-B031-2DA9D4D9A3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36BB2A92-1AA0-4214-AA2E-502ACC0731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104D5A9B-97C4-498A-AB15-5A2406E4CF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D60CE532-B053-421F-92EA-71ED8C99E4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E2801E55-C3A8-4EF4-A36F-539E0DF381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91AF2779-0D97-4B48-A534-FA83E94975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95911976-7A03-4FA6-9347-03C28F5226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782FD6E5-CFCC-49DB-99F2-8027898061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4CBF51E6-A25E-41FC-91BD-55690BC7DC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89B72A95-7F39-4184-8210-1A8F0C58F3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9B4A5F5C-2D1C-4900-8FC4-20B2B8D877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F4E7F846-A654-43A8-8A69-D973AC3CDB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52A2F3DC-D4F3-41A3-AAE3-BFC0599D6E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6E490E93-ACCD-4A98-95AB-D1CBD78A51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6EDD4FEB-ADEE-46D7-80D6-8D00F1B5B2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52B6327B-7C15-4D12-A507-FDF5AB4D3E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54292717-339C-42F6-871B-6972B44F2E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BDD10340-37A2-4C18-B77A-84539E88FF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F030E047-E5E6-418A-BAF5-F20F2A0AED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21C166C8-02A8-4C6B-8595-7407F71A93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4AC43CC0-02E2-49C0-90C4-A75B2855E2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6F45F252-7A9B-4099-8402-B4222DCF07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836A78AC-B447-4C06-8BDB-93DD40714E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28C41797-FDE2-49AB-B738-4BBE7B6830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EDEE6DCD-C882-497D-9125-841C955331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701B699E-5A48-415E-B594-1B4461058F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7EF9ADBE-DE3F-4E2C-96CD-65058919A2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DCC8213D-8E17-49D4-B3A1-6C876B5FAA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6C4606F8-85D4-4DC5-86DB-39141F591A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2E7A55F0-CA63-4F14-8F3B-27C5769B17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62018EBD-2DC6-4D42-BB13-85D7B04124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7BB6C51C-EC6A-4B1D-B1AF-418C42D9D7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DDCB04A5-7A4C-4B14-9640-9B8891C78E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3B7FD9D7-1D6E-4670-AA9F-F080571B4D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ACE5F415-723B-4239-9846-2E023BAF28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F101AEB0-03DE-41A5-A069-2BE1250AADD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AE906F41-567F-4A93-BF6B-4C2AF02674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B735214A-B9D4-4E6B-A700-9F92FEC17D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4261437D-6907-404B-B879-DCD3BBEA19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47583410-4BA7-4707-8012-DADA0F95BE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18054D71-989F-40D8-92C6-16DB187C10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B6C11481-8134-425E-92DF-7F23A9C1D7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FE423F3D-ABF3-4E95-A4DC-97F974C99B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0CE5629E-9A1F-4453-96C1-0959F942975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E68BFE3D-D783-42B0-8F01-630C6912CAB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29DCC70E-BE8B-4C99-BF5A-E62A8B0D044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348E9169-FC01-4E0F-85F3-3C7B443F424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EDAF4BB6-D2B5-43AA-9A8A-42CD2F53DE2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FA770311-A17C-47BE-A0E3-8734FC2BF91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82A7B0AF-0457-4C60-9699-516F16832F8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C770B52C-0660-4EFF-B370-7DFAB4A6F5C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C8747CAD-9F89-4C4D-8E6F-44FA8CCD3C0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5D750158-56A3-47A3-B510-197FDB9E777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798DE76C-7A2E-446F-B3FC-35A7BA6216B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A4ACCDDE-84D7-476C-9D4E-E9D80CF75D0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180FD131-F3C3-438B-9B73-D79DA35C738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E349B65F-DCDA-43EE-837B-E2EE2E659B6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B1196F07-8544-4A9A-9408-1E3CA25A8D7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6390EB29-6994-45DA-BB64-4AF45E5D142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761703C1-5A38-48D1-B0CF-CE7F0B1EBD6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ABE05D7A-4AF2-418C-A6E5-DAE7E69A818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3BB9B3D7-6843-4BFD-9BB5-2FEA3862E93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E3D968DC-9D3F-42CE-8B1A-CFC300EC6F5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7A0089B1-1ECD-4303-948C-67399645552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8482571A-40A0-4178-8886-1103D824CB7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96EA0E23-D95B-4811-B581-2DEAA98D6B2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D46C469B-EAFC-42A0-B061-A00D98EB388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F4503A9C-4AE8-4572-942C-D5185ADB91C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C6DE8E8E-C0D5-4CCE-8FDA-4D679768B4F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BD2E8C15-20FA-4B06-B22B-51CA24A7272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A88F0D16-E882-4966-BDC5-D9380F392CD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3BF5512E-6D3B-4271-8F45-B489FA1274A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36A53FF9-D2D9-42BD-800F-B922FF5C602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2BB02173-1E82-46ED-ABDF-5F66926E395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68297ADF-87C2-4187-ACB5-DB456A1AA1A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996C4D52-3E28-4F4A-B123-18929E5DADC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36A0EE51-6698-4EA0-B7D7-F7844C1FBBB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77D09C91-56C7-42CF-B886-0C56F35CD3C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0EEA24F0-0B5B-4787-9137-BA1AE986945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80A4B473-6293-4783-8B1C-43445FFA397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A830FE6F-FF2F-404E-A6A9-3AA79595430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EBBE8DE8-0CE6-496A-BDB6-22C7CACE7F0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2A975790-E654-48AF-B2E6-98295D16C04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71B0C5FE-8E51-4FD7-B98B-1887C9D636B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6995A64F-975B-4ADD-9497-2F5DFE5C8DF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146FCE1D-243E-4FF1-A614-A14A0AA06D0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A8A6B49D-4169-433A-9194-8862C4DC4B0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9825F3C6-AD48-4B2C-8A94-6EA7351D0102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3B3920D2-4899-499C-8B68-DF0FF50368F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5C0AEDB3-8DA1-4792-98B1-AD3836AD3F8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40299E33-CFFD-4D75-97C0-A42267403AE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B2D87ED7-D41A-4D92-A282-E5B8B3DFD89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61B97990-812B-436C-8D20-0F7F111ECB3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B449DACB-BAE3-49C9-B499-8B3859C15AC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002FE981-FE1C-4798-9C2A-DEACFF992FB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1ABBEC95-99D3-45D6-9E7A-9289C382383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F600ADB9-0693-477B-B67F-071E1A33DF7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976E9E0F-6CA7-464E-92E9-BFCCF849F4A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1C01CF8B-2B21-4A9E-BB7D-5F52B011DA5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CA775A15-CE59-462D-9ECF-945837C014A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E8DE8008-46B0-4927-B339-AEEFF7F63E2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27171502-854B-4276-BFBA-BA8D50336E6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72F5322C-6C3A-4A7B-8265-977E4ADD05C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C68097A7-D77C-4673-96F0-3FA2ECDBD1E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C9EDD37A-A15A-4605-BC60-21F59130E22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698C02FF-4B6E-49E6-93F7-98E2A5D9CF1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DE51792D-6C0F-41D0-A980-ADD19655666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E0682C43-C976-40AF-BA37-239A60E73A2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50CDF7A8-43DC-4139-A173-87E5DE85787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90B774C8-D9AD-405B-AB81-7170A8DAD75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7974451A-514A-41BF-85FF-20A07E755A6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41CCB238-BE4A-4C36-90F4-EF0D836284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FA3E9DD5-8D3C-491D-BEE2-5511E433E4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E61FFE19-5F7A-4A9D-BBB1-75C250E5B07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BB9C3C5F-E31E-4104-99D4-070BA77EEC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343488A8-4FA1-4EA9-8579-CD36472949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C007857A-5E58-467B-B281-B8702DCDD60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0BF45D23-7FCB-40A9-8174-AFE5F38902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3CBD976C-2B39-44DE-9E4A-2504270178D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8A6E6885-C9C6-48C3-9FEF-B0D0EDC4B54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FB867F8C-7A04-42D8-BF24-901346F2D29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A29DE512-1D04-4BA7-8869-56F581B91A9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4EE09AB2-311B-4E61-BD38-16E8E8077FB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798611DF-0DA8-43BC-AC6D-E7DB8C7D195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E3C591DD-8023-4FD5-AA67-3957313B2B9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769E9A6A-80BA-4DD9-9B25-A7131AECCD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F7BF7B0B-F08D-475B-908E-12DBC3DB634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629EA9A0-A1DD-4642-BCA0-E21CBD78236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3F44AD66-5D05-46DA-BCC7-8A4033DCC1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31B461CB-24B7-4863-AFF1-E4351D7A8CA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D195E726-36DA-406C-8203-94979D184CB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FF2B3198-5BC6-4F47-A314-710C5D9590D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D341AA03-792D-4E9D-9D6B-0C9F0491CEC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F98544B7-F155-4A49-85F4-1B283AB3E77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8AC25EB8-D6BB-4C00-A975-388EA813279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0A26FE69-BF0F-4564-8674-355D2ABC497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1A74751F-FD70-4D1E-97C8-FB0EE82C805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3DE44650-E495-4171-B182-974B5AD8DC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84A8A9DB-C290-4062-81B1-407E8FE574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C032E88C-7B4D-410D-9631-5CB69D49C6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76FB4CDD-F444-435C-96C8-6A095CD827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E596BDED-1F57-4144-AA16-F17ADBC2FEA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0ED9EC8F-600E-475C-B19F-CC3455A3970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BDEB9661-D5CE-4387-8C34-EFEF443113C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99ECF33E-0275-4612-8989-C3E17FC3264A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AECBB0E8-977B-4582-83D7-3C85CC7E3A7D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31705C21-5C7A-4A03-9617-58E93D9D5AE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8FB6A95C-C0B8-4AA1-91EA-459D71D7FDE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06E00E3D-1CB2-4588-9187-556841F629E1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62AC4F45-2519-4850-AA79-1252C86E509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EC031E32-97D1-4C29-83B7-1A617D49D9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54A1DDD7-CEB0-492D-BC05-3AABBB859E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7F891303-6C06-4EBA-8CEB-31C9F7B9A3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07840D53-3E18-4637-8886-C579DEF7E2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39526C41-0FFA-4228-98FD-A2960A9DE2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A7969834-A85C-4391-A6E1-473291F452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4B858F44-3478-4742-A6ED-67A2015F25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08389C70-90F4-484B-87D7-EA28DF12E03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7BBD9236-8559-42F0-8B31-FA04CCA02F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4B87298B-AD78-4311-96B7-EA843F7EF7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EE481BBC-7B66-4F50-9E2C-4EB467BF89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920AD7C2-327C-4D66-81E4-2B87B29F35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67EC069E-BF2C-4745-AB33-D8E11C2BE6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42E0C4E7-C717-4FE7-9B4E-BDFF8FAE29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C9F41468-00BB-45C1-A596-5EC8954BD0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50CC6F4C-7DF6-4B74-B275-28F6A16954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B9316CC6-5ACA-410B-BE44-5B4BF4ACC3D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88604493-DE56-4378-A0CD-B855E3DBEA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B2E2D2BB-B0A0-4C6B-8C46-AD23F0256F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ADE4B8D5-4CBF-4A06-B0C6-C386EF5CC1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AC58BFCC-B9BD-4010-A200-99F825F98D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A9D95DDF-6FE1-48B5-8F84-2E657D779C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F027AA55-5E73-42D0-BCFB-81DA82B17A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714D2162-F0D9-4977-83D8-CEBD5F9C5D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7878BC99-CD88-462E-BBD9-FEA67B1653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4EA3CCF0-21DD-49D0-9240-46CC492DF2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112454E1-40CA-4E2F-BA67-0337FEDF1F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6F562F1A-1CFE-45E2-8276-2CE7F3F9F1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C285BFB8-12F9-4254-9250-9A43EF752C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6395A6EA-6760-4294-A8F8-44C6FE6D13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E9AAE107-BFA1-4BE6-BA0D-FAFB56571A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7BBAFDC7-BDC4-4EE1-A031-F5A7F3C7F7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45858420-8AB2-4A5B-B107-363246B319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639AA3F9-6143-4519-816A-3A4CCEF88F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27F984AB-724D-43E1-8614-F28669CCFF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2DB26FBB-24D5-4B63-B33A-4B4BA05EE9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A5AA7966-CC35-4C08-A576-62B639D8FC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588FF054-B2D8-434C-8A4D-5B918D1AA0F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E74A61E5-666A-4EF9-8E1E-7434C6537F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4F959017-EB7B-4A5E-A299-46444A20BB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86AEBE05-2F6E-456B-98FC-E4994B34D0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45ECFD53-2B85-4BC5-86DE-098E7407AC1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E28DDED8-C356-49BE-96DA-14B1A25FF49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556BAF99-1273-42D6-89A4-54C720CC770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316BFA63-1EB7-4287-8871-757E3063460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A25774B5-0017-432D-9219-C90ADE30675E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23F5FBFF-D0F8-456C-A6DF-39B4DA1D73EF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CBFC74B9-31E2-46F7-92C4-ACBE4EA559C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CDA94C6B-8C67-4887-A4C1-503BC9B0552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D2C71A51-011F-4D42-B0AB-A90992C05E7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68DAA226-EFF6-4592-9554-787B91B6711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AB6963D9-D06E-4DD2-B650-0B83A7F915D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7473947B-4836-45E1-97EC-B49D0579134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6A1E6134-5820-4464-9806-ED212E992FD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A82FD60B-BD35-4767-940C-B0D4E75269C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66A7E465-8AE7-4DB8-84A9-EDF6AFAD068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8237D2D3-9D4C-480A-B209-01A6607F644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4EA14842-8B74-49E6-B877-09C480C0192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59309F44-A657-45C0-88E2-719708AA0DF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08E3398D-BA1D-4BE8-AE89-B5A32206F07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EDC95411-9587-4E78-A30D-1553F967915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130DCEB5-08C3-4149-97DB-3C261798AB5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1C49CAF5-45BF-4A3E-A16B-364775081FC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6E1C4FA4-F7BA-4BD7-96CC-E94790EC938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52F62E9F-2677-4A36-BF3B-EC5BD3BB1D4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2BDD9259-DB07-43B1-80E4-7A8E3E8D6D6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482EC663-C596-4E38-A75D-E82681E6349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2BE83605-9B1A-4691-88A8-09A5E7BC3E7D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7A002FA4-803C-469F-9A96-72704325CD50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6EE8F1CB-70E7-4188-AE6A-F8CDB8912657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5582A3B8-9D51-49CC-B3B8-A5CA377718C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C0316B7C-3DC8-47D6-9B9F-9E43E40D474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19F4B34C-CAB9-41BE-9553-B8677F12072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620E409F-4DE7-4C45-A468-49DF570E7DD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8CDACEEB-A2E7-47FF-9490-DDE2335154AA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01B531AB-785E-42B3-A0D0-B50C56AB7EEA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C2825E6B-E741-4E12-A784-2E256E95838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6956FBFE-18CD-4049-8202-1A2C88E7EB69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5921ED96-1CAA-443E-A165-58364D0E146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E6D925FE-E4FC-4506-8452-0B208862ABB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6D57F744-710B-49AA-9DD4-FD9C46D9D85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CE61882A-FFDE-4FF8-8084-AAA02B752FF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F93E8F97-F312-43EA-A09A-179C7180F10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AFC59F12-75FC-41C7-B0DB-4D8D196C1173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4C8BB5C8-00A0-432C-8580-107DCC529E8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A873BB1A-D0C6-40ED-B989-6BD2D21BC7E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8C660950-1487-426C-A79C-18A60A8F4F09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06AC3EE7-864E-435B-BA47-2FF9BF0AD2B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AC99F4DC-0530-4C18-BC81-CA5E244F5D2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4D0C436B-39BF-4FB9-99BE-72BC21C261B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6FB3C685-E330-4370-B12F-369F3E6FDCC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05C817D0-2D31-4C73-8B5D-471B2CD398B7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3E05D3B1-9A1C-4413-B5D5-B8E2F0902A8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91CBB9DD-CD05-4223-B0C5-3BE1EFBD708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457A14A8-13CF-402D-8610-A87FBA9FF0A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E27A538B-F1C1-44E6-91E7-1D6427F611A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67EFA91B-1B57-43FD-B8BA-F5254BEEAF2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A23680A9-A7BE-4483-9328-894652BF6A3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F6FEAD8F-38EF-4378-BC9C-188D194F4A8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B759E329-5A05-4F01-8E5D-C8FD292748F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005BFB8E-BA88-4EFF-A31B-ABBC5A073D8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4D5EB658-B7B7-42C3-9514-5F77758394A6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6B108C79-1F87-4F28-B6D5-6FA4BAF24A1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<sst xmlns="http://schemas.openxmlformats.org/spreadsheetml/2006/main" count="1102" uniqueCount="271">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</sst>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209288</v>
      </c>
    </row>
    <row r="8" spans="1:3" ht="15" customHeight="1" x14ac:dyDescent="0.25">
      <c r="B8" s="7" t="s">
        <v>106</v>
      </c>
      <c r="C8" s="70">
        <v>0.19899999999999998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0.77384170532226604</v>
      </c>
    </row>
    <row r="11" spans="1:3" ht="15" customHeight="1" x14ac:dyDescent="0.25">
      <c r="B11" s="7" t="s">
        <v>108</v>
      </c>
      <c r="C11" s="70">
        <v>0.85599999999999998</v>
      </c>
    </row>
    <row r="12" spans="1:3" ht="15" customHeight="1" x14ac:dyDescent="0.25">
      <c r="B12" s="7" t="s">
        <v>109</v>
      </c>
      <c r="C12" s="70">
        <v>0.82299999999999995</v>
      </c>
    </row>
    <row r="13" spans="1:3" ht="15" customHeight="1" x14ac:dyDescent="0.25">
      <c r="B13" s="7" t="s">
        <v>110</v>
      </c>
      <c r="C13" s="70">
        <v>0.17100000000000001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0.13570000000000002</v>
      </c>
    </row>
    <row r="24" spans="1:3" ht="15" customHeight="1" x14ac:dyDescent="0.25">
      <c r="B24" s="20" t="s">
        <v>102</v>
      </c>
      <c r="C24" s="71">
        <v>0.52159999999999995</v>
      </c>
    </row>
    <row r="25" spans="1:3" ht="15" customHeight="1" x14ac:dyDescent="0.25">
      <c r="B25" s="20" t="s">
        <v>103</v>
      </c>
      <c r="C25" s="71">
        <v>0.31040000000000001</v>
      </c>
    </row>
    <row r="26" spans="1:3" ht="15" customHeight="1" x14ac:dyDescent="0.25">
      <c r="B26" s="20" t="s">
        <v>104</v>
      </c>
      <c r="C26" s="71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10.8</v>
      </c>
    </row>
    <row r="38" spans="1:5" ht="15" customHeight="1" x14ac:dyDescent="0.25">
      <c r="B38" s="16" t="s">
        <v>91</v>
      </c>
      <c r="C38" s="75">
        <v>13.1</v>
      </c>
      <c r="D38" s="17"/>
      <c r="E38" s="18"/>
    </row>
    <row r="39" spans="1:5" ht="15" customHeight="1" x14ac:dyDescent="0.25">
      <c r="B39" s="16" t="s">
        <v>90</v>
      </c>
      <c r="C39" s="75">
        <v>15.2</v>
      </c>
      <c r="D39" s="17"/>
      <c r="E39" s="17"/>
    </row>
    <row r="40" spans="1:5" ht="15" customHeight="1" x14ac:dyDescent="0.25">
      <c r="B40" s="16" t="s">
        <v>171</v>
      </c>
      <c r="C40" s="75">
        <v>0.89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2.1400000000000002E-2</v>
      </c>
      <c r="D45" s="17"/>
    </row>
    <row r="46" spans="1:5" ht="15.75" customHeight="1" x14ac:dyDescent="0.25">
      <c r="B46" s="16" t="s">
        <v>11</v>
      </c>
      <c r="C46" s="71">
        <v>8.09E-2</v>
      </c>
      <c r="D46" s="17"/>
    </row>
    <row r="47" spans="1:5" ht="15.75" customHeight="1" x14ac:dyDescent="0.25">
      <c r="B47" s="16" t="s">
        <v>12</v>
      </c>
      <c r="C47" s="71">
        <v>0.1598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1.00955312649</v>
      </c>
      <c r="D51" s="17"/>
    </row>
    <row r="52" spans="1:4" ht="15" customHeight="1" x14ac:dyDescent="0.25">
      <c r="B52" s="16" t="s">
        <v>125</v>
      </c>
      <c r="C52" s="76">
        <v>0.9640868419669999</v>
      </c>
    </row>
    <row r="53" spans="1:4" ht="15.75" customHeight="1" x14ac:dyDescent="0.25">
      <c r="B53" s="16" t="s">
        <v>126</v>
      </c>
      <c r="C53" s="76">
        <v>0.9640868419669999</v>
      </c>
    </row>
    <row r="54" spans="1:4" ht="15.75" customHeight="1" x14ac:dyDescent="0.25">
      <c r="B54" s="16" t="s">
        <v>127</v>
      </c>
      <c r="C54" s="76">
        <v>0.80035901406699994</v>
      </c>
    </row>
    <row r="55" spans="1:4" ht="15.75" customHeight="1" x14ac:dyDescent="0.25">
      <c r="B55" s="16" t="s">
        <v>128</v>
      </c>
      <c r="C55" s="76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0.51561690916146286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62.714780124614684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39.985147042964151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487.85757913726343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1.6380998871193981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1.5846127574460482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1.5846127574460482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1.5846127574460482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1.5846127574460482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13.117446486760064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13.117446486760064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0.82421228665541357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11.224756739744926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11.224756739744926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11.224756739744926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16.982553632802738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22.691717425670902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4.3451295640787793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18.676662605887799</v>
      </c>
      <c r="E24" s="86" t="s">
        <v>202</v>
      </c>
    </row>
    <row r="25" spans="1:5" ht="15.75" customHeight="1" x14ac:dyDescent="0.25">
      <c r="A25" s="52" t="s">
        <v>87</v>
      </c>
      <c r="B25" s="85">
        <v>0.64800000000000002</v>
      </c>
      <c r="C25" s="85">
        <v>0.95</v>
      </c>
      <c r="D25" s="86">
        <v>18.675629220070888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5.4558340499928111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8.0247633748936398</v>
      </c>
      <c r="E27" s="86" t="s">
        <v>202</v>
      </c>
    </row>
    <row r="28" spans="1:5" ht="15.75" customHeight="1" x14ac:dyDescent="0.25">
      <c r="A28" s="52" t="s">
        <v>84</v>
      </c>
      <c r="B28" s="85">
        <v>0.6409999999999999</v>
      </c>
      <c r="C28" s="85">
        <v>0.95</v>
      </c>
      <c r="D28" s="86">
        <v>0.78621535883696148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124.34168065842488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0.50502277771952597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1.7805355889858345</v>
      </c>
      <c r="E31" s="86" t="s">
        <v>202</v>
      </c>
    </row>
    <row r="32" spans="1:5" ht="15.75" customHeight="1" x14ac:dyDescent="0.25">
      <c r="A32" s="52" t="s">
        <v>83</v>
      </c>
      <c r="B32" s="85">
        <v>0.6409999999999999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0.28199999999999997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0.81799999999999995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0.93799999999999994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0.71499999999999997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1.7232795524123106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1.8016577951002741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6.4509239600000004E-2</v>
      </c>
      <c r="C3" s="26">
        <f>frac_mam_1_5months * 2.6</f>
        <v>6.4509239600000004E-2</v>
      </c>
      <c r="D3" s="26">
        <f>frac_mam_6_11months * 2.6</f>
        <v>0.18626051599999999</v>
      </c>
      <c r="E3" s="26">
        <f>frac_mam_12_23months * 2.6</f>
        <v>5.1349006799999999E-2</v>
      </c>
      <c r="F3" s="26">
        <f>frac_mam_24_59months * 2.6</f>
        <v>8.2646840466666663E-2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2.0115731133333335E-2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47499.173766</v>
      </c>
      <c r="C2" s="78">
        <v>126644</v>
      </c>
      <c r="D2" s="78">
        <v>255473</v>
      </c>
      <c r="E2" s="78">
        <v>214736</v>
      </c>
      <c r="F2" s="78">
        <v>176580</v>
      </c>
      <c r="G2" s="22">
        <f t="shared" ref="G2:G40" si="0">C2+D2+E2+F2</f>
        <v>773433</v>
      </c>
      <c r="H2" s="22">
        <f t="shared" ref="H2:H40" si="1">(B2 + stillbirth*B2/(1000-stillbirth))/(1-abortion)</f>
        <v>55642.836786763575</v>
      </c>
      <c r="I2" s="22">
        <f>G2-H2</f>
        <v>717790.16321323637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46939.641666666663</v>
      </c>
      <c r="C3" s="78">
        <v>121000</v>
      </c>
      <c r="D3" s="78">
        <v>255000</v>
      </c>
      <c r="E3" s="78">
        <v>217000</v>
      </c>
      <c r="F3" s="78">
        <v>178000</v>
      </c>
      <c r="G3" s="22">
        <f t="shared" si="0"/>
        <v>771000</v>
      </c>
      <c r="H3" s="22">
        <f t="shared" si="1"/>
        <v>54987.373737373731</v>
      </c>
      <c r="I3" s="22">
        <f t="shared" ref="I3:I15" si="3">G3-H3</f>
        <v>716012.62626262626</v>
      </c>
    </row>
    <row r="4" spans="1:9" ht="15.75" customHeight="1" x14ac:dyDescent="0.25">
      <c r="A4" s="7">
        <f t="shared" si="2"/>
        <v>2019</v>
      </c>
      <c r="B4" s="77">
        <v>46348.762666666662</v>
      </c>
      <c r="C4" s="78">
        <v>117000</v>
      </c>
      <c r="D4" s="78">
        <v>253000</v>
      </c>
      <c r="E4" s="78">
        <v>219000</v>
      </c>
      <c r="F4" s="78">
        <v>180000</v>
      </c>
      <c r="G4" s="22">
        <f t="shared" si="0"/>
        <v>769000</v>
      </c>
      <c r="H4" s="22">
        <f t="shared" si="1"/>
        <v>54295.189407606289</v>
      </c>
      <c r="I4" s="22">
        <f t="shared" si="3"/>
        <v>714704.81059239374</v>
      </c>
    </row>
    <row r="5" spans="1:9" ht="15.75" customHeight="1" x14ac:dyDescent="0.25">
      <c r="A5" s="7">
        <f t="shared" si="2"/>
        <v>2020</v>
      </c>
      <c r="B5" s="77">
        <v>45754.491000000002</v>
      </c>
      <c r="C5" s="78">
        <v>113000</v>
      </c>
      <c r="D5" s="78">
        <v>250000</v>
      </c>
      <c r="E5" s="78">
        <v>220000</v>
      </c>
      <c r="F5" s="78">
        <v>181000</v>
      </c>
      <c r="G5" s="22">
        <f t="shared" si="0"/>
        <v>764000</v>
      </c>
      <c r="H5" s="22">
        <f t="shared" si="1"/>
        <v>53599.03074349495</v>
      </c>
      <c r="I5" s="22">
        <f t="shared" si="3"/>
        <v>710400.96925650502</v>
      </c>
    </row>
    <row r="6" spans="1:9" ht="15.75" customHeight="1" x14ac:dyDescent="0.25">
      <c r="A6" s="7">
        <f t="shared" si="2"/>
        <v>2021</v>
      </c>
      <c r="B6" s="77">
        <v>44954.3514</v>
      </c>
      <c r="C6" s="78">
        <v>110000</v>
      </c>
      <c r="D6" s="78">
        <v>245000</v>
      </c>
      <c r="E6" s="78">
        <v>222000</v>
      </c>
      <c r="F6" s="78">
        <v>183000</v>
      </c>
      <c r="G6" s="22">
        <f t="shared" si="0"/>
        <v>760000</v>
      </c>
      <c r="H6" s="22">
        <f t="shared" si="1"/>
        <v>52661.708393662928</v>
      </c>
      <c r="I6" s="22">
        <f t="shared" si="3"/>
        <v>707338.29160633706</v>
      </c>
    </row>
    <row r="7" spans="1:9" ht="15.75" customHeight="1" x14ac:dyDescent="0.25">
      <c r="A7" s="7">
        <f t="shared" si="2"/>
        <v>2022</v>
      </c>
      <c r="B7" s="77">
        <v>44135.440800000004</v>
      </c>
      <c r="C7" s="78">
        <v>108000</v>
      </c>
      <c r="D7" s="78">
        <v>240000</v>
      </c>
      <c r="E7" s="78">
        <v>224000</v>
      </c>
      <c r="F7" s="78">
        <v>185000</v>
      </c>
      <c r="G7" s="22">
        <f t="shared" si="0"/>
        <v>757000</v>
      </c>
      <c r="H7" s="22">
        <f t="shared" si="1"/>
        <v>51702.396783670956</v>
      </c>
      <c r="I7" s="22">
        <f t="shared" si="3"/>
        <v>705297.60321632901</v>
      </c>
    </row>
    <row r="8" spans="1:9" ht="15.75" customHeight="1" x14ac:dyDescent="0.25">
      <c r="A8" s="7">
        <f t="shared" si="2"/>
        <v>2023</v>
      </c>
      <c r="B8" s="77">
        <v>43298.678399999997</v>
      </c>
      <c r="C8" s="78">
        <v>106000</v>
      </c>
      <c r="D8" s="78">
        <v>234000</v>
      </c>
      <c r="E8" s="78">
        <v>224000</v>
      </c>
      <c r="F8" s="78">
        <v>188000</v>
      </c>
      <c r="G8" s="22">
        <f t="shared" si="0"/>
        <v>752000</v>
      </c>
      <c r="H8" s="22">
        <f t="shared" si="1"/>
        <v>50722.172708998121</v>
      </c>
      <c r="I8" s="22">
        <f t="shared" si="3"/>
        <v>701277.82729100192</v>
      </c>
    </row>
    <row r="9" spans="1:9" ht="15.75" customHeight="1" x14ac:dyDescent="0.25">
      <c r="A9" s="7">
        <f t="shared" si="2"/>
        <v>2024</v>
      </c>
      <c r="B9" s="77">
        <v>42459.464800000002</v>
      </c>
      <c r="C9" s="78">
        <v>105000</v>
      </c>
      <c r="D9" s="78">
        <v>228000</v>
      </c>
      <c r="E9" s="78">
        <v>226000</v>
      </c>
      <c r="F9" s="78">
        <v>191000</v>
      </c>
      <c r="G9" s="22">
        <f t="shared" si="0"/>
        <v>750000</v>
      </c>
      <c r="H9" s="22">
        <f t="shared" si="1"/>
        <v>49739.077179714266</v>
      </c>
      <c r="I9" s="22">
        <f t="shared" si="3"/>
        <v>700260.92282028578</v>
      </c>
    </row>
    <row r="10" spans="1:9" ht="15.75" customHeight="1" x14ac:dyDescent="0.25">
      <c r="A10" s="7">
        <f t="shared" si="2"/>
        <v>2025</v>
      </c>
      <c r="B10" s="77">
        <v>41589.449999999997</v>
      </c>
      <c r="C10" s="78">
        <v>104000</v>
      </c>
      <c r="D10" s="78">
        <v>221000</v>
      </c>
      <c r="E10" s="78">
        <v>225000</v>
      </c>
      <c r="F10" s="78">
        <v>193000</v>
      </c>
      <c r="G10" s="22">
        <f t="shared" si="0"/>
        <v>743000</v>
      </c>
      <c r="H10" s="22">
        <f t="shared" si="1"/>
        <v>48719.899630290842</v>
      </c>
      <c r="I10" s="22">
        <f t="shared" si="3"/>
        <v>694280.10036970919</v>
      </c>
    </row>
    <row r="11" spans="1:9" ht="15.75" customHeight="1" x14ac:dyDescent="0.25">
      <c r="A11" s="7">
        <f t="shared" si="2"/>
        <v>2026</v>
      </c>
      <c r="B11" s="77">
        <v>40740.523200000003</v>
      </c>
      <c r="C11" s="78">
        <v>101000</v>
      </c>
      <c r="D11" s="78">
        <v>214000</v>
      </c>
      <c r="E11" s="78">
        <v>226000</v>
      </c>
      <c r="F11" s="78">
        <v>197000</v>
      </c>
      <c r="G11" s="22">
        <f t="shared" si="0"/>
        <v>738000</v>
      </c>
      <c r="H11" s="22">
        <f t="shared" si="1"/>
        <v>47725.425587247148</v>
      </c>
      <c r="I11" s="22">
        <f t="shared" si="3"/>
        <v>690274.57441275287</v>
      </c>
    </row>
    <row r="12" spans="1:9" ht="15.75" customHeight="1" x14ac:dyDescent="0.25">
      <c r="A12" s="7">
        <f t="shared" si="2"/>
        <v>2027</v>
      </c>
      <c r="B12" s="77">
        <v>39863.246400000004</v>
      </c>
      <c r="C12" s="78">
        <v>98000</v>
      </c>
      <c r="D12" s="78">
        <v>208000</v>
      </c>
      <c r="E12" s="78">
        <v>227000</v>
      </c>
      <c r="F12" s="78">
        <v>198000</v>
      </c>
      <c r="G12" s="22">
        <f t="shared" si="0"/>
        <v>731000</v>
      </c>
      <c r="H12" s="22">
        <f t="shared" si="1"/>
        <v>46697.740978674956</v>
      </c>
      <c r="I12" s="22">
        <f t="shared" si="3"/>
        <v>684302.25902132504</v>
      </c>
    </row>
    <row r="13" spans="1:9" ht="15.75" customHeight="1" x14ac:dyDescent="0.25">
      <c r="A13" s="7">
        <f t="shared" si="2"/>
        <v>2028</v>
      </c>
      <c r="B13" s="77">
        <v>38985.969600000004</v>
      </c>
      <c r="C13" s="78">
        <v>95000</v>
      </c>
      <c r="D13" s="78">
        <v>202000</v>
      </c>
      <c r="E13" s="78">
        <v>226000</v>
      </c>
      <c r="F13" s="78">
        <v>201000</v>
      </c>
      <c r="G13" s="22">
        <f t="shared" si="0"/>
        <v>724000</v>
      </c>
      <c r="H13" s="22">
        <f t="shared" si="1"/>
        <v>45670.056370102764</v>
      </c>
      <c r="I13" s="22">
        <f t="shared" si="3"/>
        <v>678329.9436298972</v>
      </c>
    </row>
    <row r="14" spans="1:9" ht="15.75" customHeight="1" x14ac:dyDescent="0.25">
      <c r="A14" s="7">
        <f t="shared" si="2"/>
        <v>2029</v>
      </c>
      <c r="B14" s="77">
        <v>38095.713000000003</v>
      </c>
      <c r="C14" s="78">
        <v>93000</v>
      </c>
      <c r="D14" s="78">
        <v>196000</v>
      </c>
      <c r="E14" s="78">
        <v>225000</v>
      </c>
      <c r="F14" s="78">
        <v>203000</v>
      </c>
      <c r="G14" s="22">
        <f t="shared" si="0"/>
        <v>717000</v>
      </c>
      <c r="H14" s="22">
        <f t="shared" si="1"/>
        <v>44627.166594036862</v>
      </c>
      <c r="I14" s="22">
        <f t="shared" si="3"/>
        <v>672372.83340596315</v>
      </c>
    </row>
    <row r="15" spans="1:9" ht="15.75" customHeight="1" x14ac:dyDescent="0.25">
      <c r="A15" s="7">
        <f t="shared" si="2"/>
        <v>2030</v>
      </c>
      <c r="B15" s="77">
        <v>37193.373</v>
      </c>
      <c r="C15" s="78">
        <v>93000</v>
      </c>
      <c r="D15" s="78">
        <v>190000</v>
      </c>
      <c r="E15" s="78">
        <v>222000</v>
      </c>
      <c r="F15" s="78">
        <v>205000</v>
      </c>
      <c r="G15" s="22">
        <f t="shared" si="0"/>
        <v>710000</v>
      </c>
      <c r="H15" s="22">
        <f t="shared" si="1"/>
        <v>43570.121736930145</v>
      </c>
      <c r="I15" s="22">
        <f t="shared" si="3"/>
        <v>666429.8782630699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128.8593371475697</v>
      </c>
      <c r="I17" s="22">
        <f t="shared" si="4"/>
        <v>-128.8593371475697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5.6508549999999998E-3</v>
      </c>
    </row>
    <row r="4" spans="1:8" ht="15.75" customHeight="1" x14ac:dyDescent="0.25">
      <c r="B4" s="24" t="s">
        <v>7</v>
      </c>
      <c r="C4" s="79">
        <v>0.20548479616187248</v>
      </c>
    </row>
    <row r="5" spans="1:8" ht="15.75" customHeight="1" x14ac:dyDescent="0.25">
      <c r="B5" s="24" t="s">
        <v>8</v>
      </c>
      <c r="C5" s="79">
        <v>3.3374905544206052E-2</v>
      </c>
    </row>
    <row r="6" spans="1:8" ht="15.75" customHeight="1" x14ac:dyDescent="0.25">
      <c r="B6" s="24" t="s">
        <v>10</v>
      </c>
      <c r="C6" s="79">
        <v>9.8191109129555643E-2</v>
      </c>
    </row>
    <row r="7" spans="1:8" ht="15.75" customHeight="1" x14ac:dyDescent="0.25">
      <c r="B7" s="24" t="s">
        <v>13</v>
      </c>
      <c r="C7" s="79">
        <v>0.35695480627729542</v>
      </c>
    </row>
    <row r="8" spans="1:8" ht="15.75" customHeight="1" x14ac:dyDescent="0.25">
      <c r="B8" s="24" t="s">
        <v>14</v>
      </c>
      <c r="C8" s="79">
        <v>1.3220793526143375E-5</v>
      </c>
    </row>
    <row r="9" spans="1:8" ht="15.75" customHeight="1" x14ac:dyDescent="0.25">
      <c r="B9" s="24" t="s">
        <v>27</v>
      </c>
      <c r="C9" s="79">
        <v>0.13104730314028482</v>
      </c>
    </row>
    <row r="10" spans="1:8" ht="15.75" customHeight="1" x14ac:dyDescent="0.25">
      <c r="B10" s="24" t="s">
        <v>15</v>
      </c>
      <c r="C10" s="79">
        <v>0.16928300395325935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3.4833323607263898E-2</v>
      </c>
      <c r="D14" s="79">
        <v>3.4833323607263898E-2</v>
      </c>
      <c r="E14" s="79">
        <v>2.4770221860930901E-2</v>
      </c>
      <c r="F14" s="79">
        <v>2.4770221860930901E-2</v>
      </c>
    </row>
    <row r="15" spans="1:8" ht="15.75" customHeight="1" x14ac:dyDescent="0.25">
      <c r="B15" s="24" t="s">
        <v>16</v>
      </c>
      <c r="C15" s="79">
        <v>9.5935164973740897E-2</v>
      </c>
      <c r="D15" s="79">
        <v>9.5935164973740897E-2</v>
      </c>
      <c r="E15" s="79">
        <v>7.1075785025834601E-2</v>
      </c>
      <c r="F15" s="79">
        <v>7.1075785025834601E-2</v>
      </c>
    </row>
    <row r="16" spans="1:8" ht="15.75" customHeight="1" x14ac:dyDescent="0.25">
      <c r="B16" s="24" t="s">
        <v>17</v>
      </c>
      <c r="C16" s="79">
        <v>1.7833673563434502E-2</v>
      </c>
      <c r="D16" s="79">
        <v>1.7833673563434502E-2</v>
      </c>
      <c r="E16" s="79">
        <v>1.7422272935869201E-2</v>
      </c>
      <c r="F16" s="79">
        <v>1.7422272935869201E-2</v>
      </c>
    </row>
    <row r="17" spans="1:8" ht="15.75" customHeight="1" x14ac:dyDescent="0.25">
      <c r="B17" s="24" t="s">
        <v>18</v>
      </c>
      <c r="C17" s="79">
        <v>5.3349752420905502E-5</v>
      </c>
      <c r="D17" s="79">
        <v>5.3349752420905502E-5</v>
      </c>
      <c r="E17" s="79">
        <v>1.3327105807989399E-4</v>
      </c>
      <c r="F17" s="79">
        <v>1.3327105807989399E-4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1.0292288837744901E-3</v>
      </c>
      <c r="D19" s="79">
        <v>1.0292288837744901E-3</v>
      </c>
      <c r="E19" s="79">
        <v>6.8660289128739797E-4</v>
      </c>
      <c r="F19" s="79">
        <v>6.8660289128739797E-4</v>
      </c>
    </row>
    <row r="20" spans="1:8" ht="15.75" customHeight="1" x14ac:dyDescent="0.25">
      <c r="B20" s="24" t="s">
        <v>21</v>
      </c>
      <c r="C20" s="79">
        <v>2.9173537824013201E-2</v>
      </c>
      <c r="D20" s="79">
        <v>2.9173537824013201E-2</v>
      </c>
      <c r="E20" s="79">
        <v>5.3353211045909503E-2</v>
      </c>
      <c r="F20" s="79">
        <v>5.3353211045909503E-2</v>
      </c>
    </row>
    <row r="21" spans="1:8" ht="15.75" customHeight="1" x14ac:dyDescent="0.25">
      <c r="B21" s="24" t="s">
        <v>22</v>
      </c>
      <c r="C21" s="79">
        <v>4.2509072839068102E-2</v>
      </c>
      <c r="D21" s="79">
        <v>4.2509072839068102E-2</v>
      </c>
      <c r="E21" s="79">
        <v>0.14912238170945799</v>
      </c>
      <c r="F21" s="79">
        <v>0.14912238170945799</v>
      </c>
    </row>
    <row r="22" spans="1:8" ht="15.75" customHeight="1" x14ac:dyDescent="0.25">
      <c r="B22" s="24" t="s">
        <v>23</v>
      </c>
      <c r="C22" s="79">
        <v>0.778632648556284</v>
      </c>
      <c r="D22" s="79">
        <v>0.778632648556284</v>
      </c>
      <c r="E22" s="79">
        <v>0.68343625347263048</v>
      </c>
      <c r="F22" s="79">
        <v>0.68343625347263048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2.9100000000000001E-2</v>
      </c>
    </row>
    <row r="27" spans="1:8" ht="15.75" customHeight="1" x14ac:dyDescent="0.25">
      <c r="B27" s="24" t="s">
        <v>39</v>
      </c>
      <c r="C27" s="79">
        <v>1.0700000000000001E-2</v>
      </c>
    </row>
    <row r="28" spans="1:8" ht="15.75" customHeight="1" x14ac:dyDescent="0.25">
      <c r="B28" s="24" t="s">
        <v>40</v>
      </c>
      <c r="C28" s="79">
        <v>5.3899999999999997E-2</v>
      </c>
    </row>
    <row r="29" spans="1:8" ht="15.75" customHeight="1" x14ac:dyDescent="0.25">
      <c r="B29" s="24" t="s">
        <v>41</v>
      </c>
      <c r="C29" s="79">
        <v>0.13250000000000001</v>
      </c>
    </row>
    <row r="30" spans="1:8" ht="15.75" customHeight="1" x14ac:dyDescent="0.25">
      <c r="B30" s="24" t="s">
        <v>42</v>
      </c>
      <c r="C30" s="79">
        <v>4.2099999999999999E-2</v>
      </c>
    </row>
    <row r="31" spans="1:8" ht="15.75" customHeight="1" x14ac:dyDescent="0.25">
      <c r="B31" s="24" t="s">
        <v>43</v>
      </c>
      <c r="C31" s="79">
        <v>9.6699999999999994E-2</v>
      </c>
    </row>
    <row r="32" spans="1:8" ht="15.75" customHeight="1" x14ac:dyDescent="0.25">
      <c r="B32" s="24" t="s">
        <v>44</v>
      </c>
      <c r="C32" s="79">
        <v>6.3799999999999996E-2</v>
      </c>
    </row>
    <row r="33" spans="2:3" ht="15.75" customHeight="1" x14ac:dyDescent="0.25">
      <c r="B33" s="24" t="s">
        <v>45</v>
      </c>
      <c r="C33" s="79">
        <v>0.12089999999999999</v>
      </c>
    </row>
    <row r="34" spans="2:3" ht="15.75" customHeight="1" x14ac:dyDescent="0.25">
      <c r="B34" s="24" t="s">
        <v>46</v>
      </c>
      <c r="C34" s="79">
        <v>0.45030000000000003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0.72749743056062588</v>
      </c>
      <c r="D2" s="80">
        <v>0.72749743056062588</v>
      </c>
      <c r="E2" s="80">
        <v>0.69617385214848737</v>
      </c>
      <c r="F2" s="80">
        <v>0.58722546657395724</v>
      </c>
      <c r="G2" s="80">
        <v>0.56640075722067451</v>
      </c>
    </row>
    <row r="3" spans="1:15" ht="15.75" customHeight="1" x14ac:dyDescent="0.25">
      <c r="A3" s="5"/>
      <c r="B3" s="11" t="s">
        <v>118</v>
      </c>
      <c r="C3" s="80">
        <v>0.23991936539765324</v>
      </c>
      <c r="D3" s="80">
        <v>0.23991936539765324</v>
      </c>
      <c r="E3" s="80">
        <v>0.26472630300144745</v>
      </c>
      <c r="F3" s="80">
        <v>0.34682612844559946</v>
      </c>
      <c r="G3" s="80">
        <v>0.3663475096372133</v>
      </c>
    </row>
    <row r="4" spans="1:15" ht="15.75" customHeight="1" x14ac:dyDescent="0.25">
      <c r="A4" s="5"/>
      <c r="B4" s="11" t="s">
        <v>116</v>
      </c>
      <c r="C4" s="81">
        <v>2.11139162190352E-2</v>
      </c>
      <c r="D4" s="81">
        <v>2.11139162190352E-2</v>
      </c>
      <c r="E4" s="81">
        <v>2.7630557027379397E-2</v>
      </c>
      <c r="F4" s="81">
        <v>4.3531160599739237E-2</v>
      </c>
      <c r="G4" s="81">
        <v>4.4834488761408081E-2</v>
      </c>
    </row>
    <row r="5" spans="1:15" ht="15.75" customHeight="1" x14ac:dyDescent="0.25">
      <c r="A5" s="5"/>
      <c r="B5" s="11" t="s">
        <v>119</v>
      </c>
      <c r="C5" s="81">
        <v>1.1469287822685789E-2</v>
      </c>
      <c r="D5" s="81">
        <v>1.1469287822685789E-2</v>
      </c>
      <c r="E5" s="81">
        <v>1.1469287822685789E-2</v>
      </c>
      <c r="F5" s="81">
        <v>2.2417244380704041E-2</v>
      </c>
      <c r="G5" s="81">
        <v>2.2417244380704041E-2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0.87695358045960126</v>
      </c>
      <c r="D8" s="80">
        <v>0.87695358045960126</v>
      </c>
      <c r="E8" s="80">
        <v>0.83842633518750009</v>
      </c>
      <c r="F8" s="80">
        <v>0.89077111636102568</v>
      </c>
      <c r="G8" s="80">
        <v>0.88614174766191456</v>
      </c>
    </row>
    <row r="9" spans="1:15" ht="15.75" customHeight="1" x14ac:dyDescent="0.25">
      <c r="B9" s="7" t="s">
        <v>121</v>
      </c>
      <c r="C9" s="80">
        <v>9.8235173540398762E-2</v>
      </c>
      <c r="D9" s="80">
        <v>9.8235173540398762E-2</v>
      </c>
      <c r="E9" s="80">
        <v>8.9935004812500025E-2</v>
      </c>
      <c r="F9" s="80">
        <v>8.9479265638974376E-2</v>
      </c>
      <c r="G9" s="80">
        <v>7.4334186338085556E-2</v>
      </c>
    </row>
    <row r="10" spans="1:15" ht="15.75" customHeight="1" x14ac:dyDescent="0.25">
      <c r="B10" s="7" t="s">
        <v>122</v>
      </c>
      <c r="C10" s="81">
        <v>2.4811245999999999E-2</v>
      </c>
      <c r="D10" s="81">
        <v>2.4811245999999999E-2</v>
      </c>
      <c r="E10" s="81">
        <v>7.1638659999999993E-2</v>
      </c>
      <c r="F10" s="81">
        <v>1.9749618E-2</v>
      </c>
      <c r="G10" s="81">
        <v>3.1787246333333331E-2</v>
      </c>
    </row>
    <row r="11" spans="1:15" ht="15.75" customHeight="1" x14ac:dyDescent="0.25">
      <c r="B11" s="7" t="s">
        <v>123</v>
      </c>
      <c r="C11" s="81">
        <v>0</v>
      </c>
      <c r="D11" s="81">
        <v>0</v>
      </c>
      <c r="E11" s="81">
        <v>0</v>
      </c>
      <c r="F11" s="81">
        <v>0</v>
      </c>
      <c r="G11" s="81">
        <v>7.736819666666667E-3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0.45710734074999998</v>
      </c>
      <c r="D14" s="82">
        <v>0.43038927098300001</v>
      </c>
      <c r="E14" s="82">
        <v>0.43038927098300001</v>
      </c>
      <c r="F14" s="82">
        <v>0.31946844869300001</v>
      </c>
      <c r="G14" s="82">
        <v>0.31946844869300001</v>
      </c>
      <c r="H14" s="83">
        <v>0.27</v>
      </c>
      <c r="I14" s="83">
        <v>0.27</v>
      </c>
      <c r="J14" s="83">
        <v>0.27</v>
      </c>
      <c r="K14" s="83">
        <v>0.27</v>
      </c>
      <c r="L14" s="83">
        <v>0.35059180997900002</v>
      </c>
      <c r="M14" s="83">
        <v>0.39031737659100002</v>
      </c>
      <c r="N14" s="83">
        <v>0.32080062609300003</v>
      </c>
      <c r="O14" s="83">
        <v>0.282630527342</v>
      </c>
    </row>
    <row r="15" spans="1:15" ht="15.75" customHeight="1" x14ac:dyDescent="0.25">
      <c r="B15" s="16" t="s">
        <v>68</v>
      </c>
      <c r="C15" s="80">
        <f>iron_deficiency_anaemia*C14</f>
        <v>0.23569227419253058</v>
      </c>
      <c r="D15" s="80">
        <f t="shared" ref="D15:O15" si="0">iron_deficiency_anaemia*D14</f>
        <v>0.22191598564050974</v>
      </c>
      <c r="E15" s="80">
        <f t="shared" si="0"/>
        <v>0.22191598564050974</v>
      </c>
      <c r="F15" s="80">
        <f t="shared" si="0"/>
        <v>0.16472333408969203</v>
      </c>
      <c r="G15" s="80">
        <f t="shared" si="0"/>
        <v>0.16472333408969203</v>
      </c>
      <c r="H15" s="80">
        <f t="shared" si="0"/>
        <v>0.13921656547359498</v>
      </c>
      <c r="I15" s="80">
        <f t="shared" si="0"/>
        <v>0.13921656547359498</v>
      </c>
      <c r="J15" s="80">
        <f t="shared" si="0"/>
        <v>0.13921656547359498</v>
      </c>
      <c r="K15" s="80">
        <f t="shared" si="0"/>
        <v>0.13921656547359498</v>
      </c>
      <c r="L15" s="80">
        <f t="shared" si="0"/>
        <v>0.18077106543869489</v>
      </c>
      <c r="M15" s="80">
        <f t="shared" si="0"/>
        <v>0.20125423930986214</v>
      </c>
      <c r="N15" s="80">
        <f t="shared" si="0"/>
        <v>0.16541022728313481</v>
      </c>
      <c r="O15" s="80">
        <f t="shared" si="0"/>
        <v>0.14572907894275636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0.45799999999999996</v>
      </c>
      <c r="D2" s="81">
        <v>0.17899999999999999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0.18100000000000002</v>
      </c>
      <c r="D3" s="81">
        <v>0.187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0.27500000000000002</v>
      </c>
      <c r="D4" s="81">
        <v>0.54400000000000004</v>
      </c>
      <c r="E4" s="81">
        <v>0.69400000000000006</v>
      </c>
      <c r="F4" s="81">
        <v>0.377</v>
      </c>
      <c r="G4" s="81">
        <v>0</v>
      </c>
    </row>
    <row r="5" spans="1:7" x14ac:dyDescent="0.25">
      <c r="B5" s="43" t="s">
        <v>169</v>
      </c>
      <c r="C5" s="80">
        <f>1-SUM(C2:C4)</f>
        <v>8.5999999999999965E-2</v>
      </c>
      <c r="D5" s="80">
        <f>1-SUM(D2:D4)</f>
        <v>8.9999999999999969E-2</v>
      </c>
      <c r="E5" s="80">
        <f>1-SUM(E2:E4)</f>
        <v>0.30599999999999994</v>
      </c>
      <c r="F5" s="80">
        <f>1-SUM(F2:F4)</f>
        <v>0.623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7.603E-2</v>
      </c>
      <c r="D2" s="144">
        <v>7.5399999999999995E-2</v>
      </c>
      <c r="E2" s="144">
        <v>7.4700000000000003E-2</v>
      </c>
      <c r="F2" s="144">
        <v>7.400000000000001E-2</v>
      </c>
      <c r="G2" s="144">
        <v>7.3200000000000001E-2</v>
      </c>
      <c r="H2" s="144">
        <v>7.2779999999999997E-2</v>
      </c>
      <c r="I2" s="144">
        <v>7.238E-2</v>
      </c>
      <c r="J2" s="144">
        <v>7.2090000000000001E-2</v>
      </c>
      <c r="K2" s="144">
        <v>7.1790000000000007E-2</v>
      </c>
      <c r="L2" s="144">
        <v>7.1569999999999995E-2</v>
      </c>
      <c r="M2" s="144">
        <v>7.1419999999999997E-2</v>
      </c>
      <c r="N2" s="144">
        <v>7.1289999999999992E-2</v>
      </c>
      <c r="O2" s="144">
        <v>7.1109999999999993E-2</v>
      </c>
      <c r="P2" s="144">
        <v>7.0940000000000003E-2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2.1909999999999999E-2</v>
      </c>
      <c r="D4" s="144">
        <v>2.1589999999999998E-2</v>
      </c>
      <c r="E4" s="144">
        <v>2.128E-2</v>
      </c>
      <c r="F4" s="144">
        <v>2.0979999999999999E-2</v>
      </c>
      <c r="G4" s="144">
        <v>2.0710000000000003E-2</v>
      </c>
      <c r="H4" s="144">
        <v>2.0390000000000002E-2</v>
      </c>
      <c r="I4" s="144">
        <v>2.0080000000000001E-2</v>
      </c>
      <c r="J4" s="144">
        <v>1.976E-2</v>
      </c>
      <c r="K4" s="144">
        <v>1.9450000000000002E-2</v>
      </c>
      <c r="L4" s="144">
        <v>1.9140000000000001E-2</v>
      </c>
      <c r="M4" s="144">
        <v>1.8839999999999999E-2</v>
      </c>
      <c r="N4" s="144">
        <v>1.8550000000000001E-2</v>
      </c>
      <c r="O4" s="144">
        <v>1.8280000000000001E-2</v>
      </c>
      <c r="P4" s="144">
        <v>1.8020000000000001E-2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0.17639146920905593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0.13921656547359498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0.17222259378717167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0.22550000000000001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0.48266666666666663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14.534000000000001</v>
      </c>
      <c r="D13" s="143">
        <v>14.305999999999999</v>
      </c>
      <c r="E13" s="143">
        <v>14.093</v>
      </c>
      <c r="F13" s="143">
        <v>13.903</v>
      </c>
      <c r="G13" s="143">
        <v>13.715999999999999</v>
      </c>
      <c r="H13" s="143">
        <v>13.536</v>
      </c>
      <c r="I13" s="143">
        <v>13.367000000000001</v>
      </c>
      <c r="J13" s="143">
        <v>13.207000000000001</v>
      </c>
      <c r="K13" s="143">
        <v>13.053000000000001</v>
      </c>
      <c r="L13" s="143">
        <v>12.901999999999999</v>
      </c>
      <c r="M13" s="143">
        <v>12.766999999999999</v>
      </c>
      <c r="N13" s="143">
        <v>12.614000000000001</v>
      </c>
      <c r="O13" s="143">
        <v>12.476000000000001</v>
      </c>
      <c r="P13" s="143">
        <v>12.342000000000001</v>
      </c>
    </row>
    <row r="14" spans="1:16" x14ac:dyDescent="0.25">
      <c r="B14" s="16" t="s">
        <v>170</v>
      </c>
      <c r="C14" s="143">
        <f>maternal_mortality</f>
        <v>0.89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0.19899999999999998</v>
      </c>
      <c r="E2" s="92">
        <f>food_insecure</f>
        <v>0.19899999999999998</v>
      </c>
      <c r="F2" s="92">
        <f>food_insecure</f>
        <v>0.19899999999999998</v>
      </c>
      <c r="G2" s="92">
        <f>food_insecure</f>
        <v>0.19899999999999998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0.19899999999999998</v>
      </c>
      <c r="F5" s="92">
        <f>food_insecure</f>
        <v>0.19899999999999998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3.8828966403461534E-2</v>
      </c>
      <c r="D7" s="92">
        <f>diarrhoea_1_5mo/26</f>
        <v>3.7080263152576919E-2</v>
      </c>
      <c r="E7" s="92">
        <f>diarrhoea_6_11mo/26</f>
        <v>3.7080263152576919E-2</v>
      </c>
      <c r="F7" s="92">
        <f>diarrhoea_12_23mo/26</f>
        <v>3.0783039002576919E-2</v>
      </c>
      <c r="G7" s="92">
        <f>diarrhoea_24_59mo/26</f>
        <v>3.0783039002576919E-2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0.19899999999999998</v>
      </c>
      <c r="F8" s="92">
        <f>food_insecure</f>
        <v>0.19899999999999998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0.82299999999999995</v>
      </c>
      <c r="E9" s="92">
        <f>IF(ISBLANK(comm_deliv), frac_children_health_facility,1)</f>
        <v>0.82299999999999995</v>
      </c>
      <c r="F9" s="92">
        <f>IF(ISBLANK(comm_deliv), frac_children_health_facility,1)</f>
        <v>0.82299999999999995</v>
      </c>
      <c r="G9" s="92">
        <f>IF(ISBLANK(comm_deliv), frac_children_health_facility,1)</f>
        <v>0.82299999999999995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3.8828966403461534E-2</v>
      </c>
      <c r="D11" s="92">
        <f>diarrhoea_1_5mo/26</f>
        <v>3.7080263152576919E-2</v>
      </c>
      <c r="E11" s="92">
        <f>diarrhoea_6_11mo/26</f>
        <v>3.7080263152576919E-2</v>
      </c>
      <c r="F11" s="92">
        <f>diarrhoea_12_23mo/26</f>
        <v>3.0783039002576919E-2</v>
      </c>
      <c r="G11" s="92">
        <f>diarrhoea_24_59mo/26</f>
        <v>3.0783039002576919E-2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0.19899999999999998</v>
      </c>
      <c r="I14" s="92">
        <f>food_insecure</f>
        <v>0.19899999999999998</v>
      </c>
      <c r="J14" s="92">
        <f>food_insecure</f>
        <v>0.19899999999999998</v>
      </c>
      <c r="K14" s="92">
        <f>food_insecure</f>
        <v>0.19899999999999998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0.85599999999999998</v>
      </c>
      <c r="I17" s="92">
        <f>frac_PW_health_facility</f>
        <v>0.85599999999999998</v>
      </c>
      <c r="J17" s="92">
        <f>frac_PW_health_facility</f>
        <v>0.85599999999999998</v>
      </c>
      <c r="K17" s="92">
        <f>frac_PW_health_facility</f>
        <v>0.85599999999999998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0.17100000000000001</v>
      </c>
      <c r="M23" s="92">
        <f>famplan_unmet_need</f>
        <v>0.17100000000000001</v>
      </c>
      <c r="N23" s="92">
        <f>famplan_unmet_need</f>
        <v>0.17100000000000001</v>
      </c>
      <c r="O23" s="92">
        <f>famplan_unmet_need</f>
        <v>0.17100000000000001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0.12026871952667215</v>
      </c>
      <c r="M24" s="92">
        <f>(1-food_insecure)*(0.49)+food_insecure*(0.7)</f>
        <v>0.53178999999999998</v>
      </c>
      <c r="N24" s="92">
        <f>(1-food_insecure)*(0.49)+food_insecure*(0.7)</f>
        <v>0.53178999999999998</v>
      </c>
      <c r="O24" s="92">
        <f>(1-food_insecure)*(0.49)+food_insecure*(0.7)</f>
        <v>0.53178999999999998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5.1543736940002347E-2</v>
      </c>
      <c r="M25" s="92">
        <f>(1-food_insecure)*(0.21)+food_insecure*(0.3)</f>
        <v>0.22791</v>
      </c>
      <c r="N25" s="92">
        <f>(1-food_insecure)*(0.21)+food_insecure*(0.3)</f>
        <v>0.22791</v>
      </c>
      <c r="O25" s="92">
        <f>(1-food_insecure)*(0.21)+food_insecure*(0.3)</f>
        <v>0.22791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5.4345838211059476E-2</v>
      </c>
      <c r="M26" s="92">
        <f>(1-food_insecure)*(0.3)</f>
        <v>0.24030000000000001</v>
      </c>
      <c r="N26" s="92">
        <f>(1-food_insecure)*(0.3)</f>
        <v>0.24030000000000001</v>
      </c>
      <c r="O26" s="92">
        <f>(1-food_insecure)*(0.3)</f>
        <v>0.24030000000000001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0.77384170532226604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2020-03-24T06:49:30Z</dcterms:modified>
</cp:coreProperties>
</file>