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9EA6D96A-CC24-43B7-9E11-C408BDB0D8F8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C7" i="51" s="1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H12" i="2"/>
  <c r="I12" i="2" s="1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18" i="2"/>
  <c r="I33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5" i="2"/>
  <c r="I11" i="2"/>
  <c r="I10" i="2"/>
  <c r="I9" i="2"/>
  <c r="I8" i="2"/>
  <c r="I7" i="2"/>
  <c r="I5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C8BED597-C925-4359-8648-1536B4BE2F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6478A5CA-6E9A-4BDE-89A4-4AFF287ADB9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81670F0E-E420-425D-AD59-9ED9FC6DBA26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70D8A16F-545A-420A-8587-E394569DD903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B4624915-0C8B-4A09-8946-79D80343339C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7572F7EC-73CF-49E3-B131-AC2CF18EDFF5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83C0A122-BC5D-4EBD-A9FD-F159D539AAC7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DB718F31-1F92-4A7A-A483-71D0ADC1757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3A9C38F2-9B89-40F3-9041-87F74051D7E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827A50AF-F3A3-4309-94CB-D4184C08303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83278956-D4FC-4FAE-ABA4-42F5098EFBD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A05D9DE4-FD87-495C-9EB8-9C1F76DCBCD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F9E4890A-A32F-4560-ACB2-763736D8968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7532BC35-3F04-4BDC-A52F-DD46837A84D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B19F60D3-E284-429E-8FA5-920484588E3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F0C1B5B9-6237-45D2-AF12-255914F04AA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0E5573C9-02FE-4973-90C0-B6B38542364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E9C086E-9C50-4E73-B555-A283C04EED0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28387DB0-09CD-4F1B-8EF5-EAFD54D3B0E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8D0957C4-1C3C-4C80-A664-4E0FE6E8E31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19196B13-2BB5-402C-AC0B-400E080207C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6A176CA5-2A97-4950-8AD4-C6ACB786D54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39650CA5-2CB0-4B7C-A5EA-D43AE153BD11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1992F95E-432F-4F81-8C45-AF258B302A7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02177D87-5FB9-4462-9E38-B950D9ACE8F5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74F71CC9-5A35-4E2A-88C2-7A1A14F999BA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442EEE32-1AA0-494D-ABD2-E224DA99FD1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793FFF97-EB0E-4199-9AAC-83F9B4A2D4A1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842DDBDE-67D8-49F1-8E90-40C7C42D23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955CFAE1-A004-4AEF-8322-6A2BE5D2CC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CFACB4FA-9658-4E25-92CF-C4ACE5E74E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7834AEED-7F38-4E75-9051-32CE647123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78545E69-23B8-44E6-93BF-F42204050C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BC73470C-9933-48E3-BF47-5B6552CBFAA2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899FCA59-6B24-4DBF-B417-ECE80C919BDB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DE490BA-EB18-4057-861F-0C56B3B8F4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50539199-7141-4B29-90D3-2828041871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17107D4E-A3D8-4D81-AC3F-3534C0CDD0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53800D76-780A-4443-9875-C58ED63E05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B85942B2-DBA0-4E0E-99E3-970225E65D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C480AE8E-C733-411D-9243-B0C199EFB1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B61C21D4-A27F-431C-B636-5CCCB891DD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1F0AD22E-2719-49BD-BF74-892C176C7E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2D56882B-C3FB-4A5C-BF95-423D3F5C77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BBCDE3B7-37A9-4CA5-9F7D-C5F9C6A8BE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E3A332DA-4EE4-406F-AB44-636DFCBA34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0C9DAC35-7F86-4C8B-B07E-88A765D31E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FB19EC1D-37D5-485F-81A7-058A6CED42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EABFBB67-91D4-4480-BD20-A43B4CBCC7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13FEA285-3883-48C8-BC4F-C3D8519170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F1B65A8E-A03D-4FE1-BEE7-0733094B0E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B0238657-AEDE-48B2-92E5-A44CD549F9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12C6C10C-B447-4BA1-BEDC-80E735BB23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B0B06B5C-1DC1-4784-BB2F-420D7ECA4D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DE26D1E0-A978-4088-8EA4-47BDAAFC0A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3F72F068-CF42-4181-96BC-EDA2ABF7DD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166EC9F6-2F9F-4407-A578-D07B9C8FB9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922EF90B-2C84-449F-937F-320FC34A00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8C148814-87E9-415C-A7E7-CCDC8AB3AB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1AC8EB85-8696-43CC-A7F7-4F536D37C2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55B70F66-1D17-452E-B7D7-490F292B49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547590CE-27C9-4B9A-A995-3BA3610599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304895BA-0F3D-41D8-98D9-E510D74AE9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78863084-4452-4BC4-9545-6EFC15B557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F112A59C-902B-457E-9F90-F50BE2F07C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949AFAB0-F14D-4D24-90D6-DD753C70BC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469E2B7D-C27C-4E70-BB68-E6251AFFAC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080ADC43-DBD8-4EE4-8026-A8277337BB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BBE449AB-2708-4AF8-BC44-ED48A5F2C3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5C738FE7-C3BF-4EC5-A182-C0286CD3B9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1DDD4B98-63A5-48F1-AAFC-69B58ED67A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CFAF8415-7818-4227-A8D2-701EB8C350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31E93121-6127-4416-A84F-A6C579847E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D4F07403-3645-4D4C-A7A8-3D0C1B95EE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9A609CA9-E51A-43FC-959F-7B29F77E36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3B5A5CD6-E436-40EC-8B10-A36A42AA97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1747340F-BEC3-4020-B0B1-C69C16C637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4EBC94FF-A0D2-45C3-AB6B-F9E3E39C83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B878FE57-628E-49D0-8852-C190EF2A80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2A865C6C-1A03-4D7F-B128-73D526B9AE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FA46A032-8286-450B-A957-06C233F3C5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640BCBD1-59A5-4960-8045-DE01B345D3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52EEE33A-61B0-4C86-A4EC-4A82976D3D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010F318B-E800-4EB2-A3D0-63C88ED5DD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F59574D6-898F-4E79-BEE3-7F8E2A94FB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CB0E86F9-3B50-47E6-BF69-2F64FCC0DE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83DDFF01-93AA-4083-8BE9-4370BD41FF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B7918828-82AB-411B-B82F-7D7CC0F9F7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29374BB2-27CC-4148-B1A5-10BA9B16EC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9A6A4B3C-CF4E-43D0-92AB-ACFF1F3C48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E93B633A-EA2C-4EAB-BF6C-928BC212B6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F82B125B-7E6A-411E-8393-FED4A6A355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80C8906B-EED7-46FD-AD45-3C9EB5C0F2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53CE6C42-B164-4951-A323-F0FE8984D5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02724CF8-9788-4404-9D5A-492AB7980F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2DBAF3CF-ACBD-411E-90D9-B2B794EB49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06AEB8E3-2E58-4CF1-996C-92EE4EF950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342C3003-1F94-4602-BF0D-D16469EC80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E7D13850-992E-43B4-B8D0-7574785F4B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3D531660-8F75-4E8B-88BF-F055996869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7A616A9A-C223-4A76-A91D-F3FAEAED38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97DD1892-54C0-47A6-8895-F42FEC2A28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1C117EF9-7E69-4017-A1E1-AB846C8E9E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3B4E15F0-3CB0-456E-B53D-F72208A114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0ACEA9F3-8F76-4958-A29D-B936996303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2DE2AB6E-EBC9-4013-8C4D-6F414058B4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7298E842-CA99-4362-9023-4426046C05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93AB02D2-6CB9-43FE-A643-5D575697CD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19FDD0B4-025C-443E-A8BD-B16C84D7E3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3BB41FCD-D173-4EFB-8AAA-8E9ADB38FE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E08ED460-E0C3-402B-889B-5F25A87A6E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511593DF-1D6B-4E49-908B-AF7EFAB8F9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7D7145D3-8251-41D8-A234-546ADC14FB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12670E48-AF0C-4D01-8ADB-9565A0E2BBC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F11D6F4D-6FA6-4A69-ADBC-99D87819A2A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27C517E8-04EF-464C-9BDE-D6D22DD3592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4762CC34-A3AF-4DC2-94D5-353CE863EA2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DF932000-D1CD-4655-86AC-2CC5011C3CE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F2CF294D-3061-4395-8967-52D4BFDB796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77C09309-4451-4AD7-ADFB-FEF0885BF96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78153FBA-3B74-4CFB-90EE-1809DBC200A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72700EDC-AD95-41AB-A5A6-6162118B7D8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176665E5-E655-4403-BB90-7FBBB1DF4A1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033DF6A1-EF39-4796-9A9A-98DA7EE9E5E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ACB44588-538E-4BEE-9687-6E0A8E1D08C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FBE2580D-27D1-4BC0-9DB3-DFD5AC14C6D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9989024E-94AF-4D6F-B045-649C153D47E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4A0AA06E-3CA4-4525-B18C-864935F0A3D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981A493B-DEFF-4548-980B-EDCB0358A86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83CAD25E-1F82-427F-855B-70177257D51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14CCA1E7-41C1-48E8-A7A8-6D9570C4B76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9C17C1D9-3840-4883-AE22-F0A940CB448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509AFA68-2201-45FD-B222-E3D599DC80A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D2B20085-26F1-4459-ABBC-BFCEFFFBD36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4054F1B3-F890-4CCB-B8D1-0B4A87522B7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2BD3ACBC-C776-4FB4-BEFD-1AE77B1D724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54E32AB0-FC87-4638-890C-03BBD9EB7D4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32E3D52A-B12A-41E0-9BA7-20D850C2131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CEEFC2B5-9802-4D12-8827-90A790D06AE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D47BB27A-7F79-4934-A1FE-D7921D22B39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822B2BEA-C460-4875-A2CB-759AEDEBE26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2FE2A8C1-AFA2-4A1F-8818-F3C50409324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D97148D6-BE37-4D36-865C-DE11B4F2E44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28C96FF5-1072-48CF-8DDF-0B47B1B4706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5A5D3B1B-E943-428C-B36B-8AC445AC9E1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9286348A-CB13-4139-9B50-81ADAB06D6E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F2C62181-6025-4752-ADA5-95C544F2FD8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DD505686-AC76-47B5-9C80-0E49BFE640D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2BD06D37-D6AC-418F-B4B2-5EC05405485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3A884D4D-A377-4788-98AC-CEA74E6F34A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DA3EAA39-89DA-4B0D-A377-50866F4A462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2E22B3D5-51FC-4E89-9FB3-D76D0301F8D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6E3EACE1-08D0-440F-95C2-D31833E4084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D54FD118-B0BC-40A1-A04F-04BC0A13868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6FA61181-EA0C-4680-B2CE-AE57BA19059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BF5EA417-5796-4A40-988D-02C90084507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16EC6DDA-FD74-458B-8AAA-D58CA958E6C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84C9044E-AF44-404A-A79D-2AAC44DB8EF8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94C3ECE6-9CFE-4C48-84CD-7AC2DC1E998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77DC4E68-FAED-4097-BB16-E389D1D3C54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427ED4DA-E5E2-4606-B1A4-39B5C3DC607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4991E1F9-D43A-4E0A-AA3E-58EA6258B0D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6D3970E0-D747-4664-BD6F-BC294BE092C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AE5C82A4-FBB8-49D4-87FB-D718228563E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91672E3E-8867-4E1B-83B9-1CA586A41FF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86265556-CD6D-4443-9B55-77D52A5EBEF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446D1AAD-3184-48D9-B0C5-6EEF73DDE86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5466C9E5-D40B-48E0-81B7-0F6C285B5B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C92DA164-AC65-4E60-A06A-5077B528198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18857DBE-9BE5-4807-8851-35F507AF163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EE52570D-1372-4ECD-A6AD-D5CD6E92244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BD6AA019-E736-402A-B78D-1C51C5231D4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48BC4006-E1B3-41C7-A2AA-E6C5D050D1C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8BBD5BC8-364B-4F89-A182-37727EE53D3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4CB4B904-DEF4-4479-B93D-E7CB3A0EBF6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9DF3DD52-D21C-4AAB-802A-584C035CBFF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B387E19C-9AA2-4569-AB38-86FB505436D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2928C19B-1A4A-4C81-B524-1D1594BD772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3067AD56-0481-474B-BD41-A1867C4E08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C2F64C76-CA69-43FD-BE75-72AB5C856E4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4EA6B7BC-BC19-49AD-966B-642405C268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5A58D4CB-9B4D-4978-A3F4-A865878CDD2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B401988E-E029-444E-92F0-CFCE7E45A11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529A4EE3-129B-4263-9003-355F1EA0D72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DCAEDEF3-EDBD-43AB-9237-74CCCD815BC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B1DD54C5-2BFB-43D8-A3DF-3C9C4FA5AAF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E8691960-3801-47A3-95A9-3BB8E99D1F2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6AE0BDD5-2F3A-4C27-B9C7-7E50392C58D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D8DBF179-614A-4E5B-B957-B97FB8A1141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DBC3A887-1550-4F8F-856E-C0B75133143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0C5D3879-6E3E-4C45-B1BD-9E424CADC1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F997A9DD-5DBA-42B2-A3E7-51989E2E5BA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2C78923C-8E51-45D0-B560-1936F27425F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4256D0D1-8304-4E23-886A-01F60A50168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08EF5905-E9FA-4BA7-8670-81E161C826D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3A0D2138-72C5-4F67-92E9-EA9A6A9EFA0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5DCC619C-5A98-4DD7-A37E-147C3E1F3D2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59C2B8B9-67E3-48F8-8D7F-7A9656D321F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B01E2745-C350-49D8-AE4E-36E2A59102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6067E6ED-4E25-4FC3-AFD5-14500C3359A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3536EEF-038A-4FC9-A024-FD05B4EB5AD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4F9A070B-FB85-4EF9-AF87-039BCC847D1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F00D00C8-C63F-4BA3-A9FE-5FEC479AD15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8395E842-D718-445C-A85A-27A8CA041B3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0F870F19-CFB4-42DA-BAB2-773C319DC66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7963C342-C9CD-4FAF-B765-415D2DA5D4E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1CDDD55A-B702-425D-AC0B-C2C21AE3221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D3269731-7C84-414A-917D-1A05CFC47F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3B31EE21-E980-4E86-8B2D-2ECC4AEBD2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5A12FCE2-FF00-4206-916B-052FF0CDF9F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1AAD4720-5119-43A8-AB9C-C362887EAC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0D953AEC-F3EE-42F5-9366-EC62DD3BC5C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3E74A397-9719-4223-BCD9-C4FE8B99EE4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20451D6B-09D6-454E-BFAF-C9A594B75A80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167BA010-03B1-4A4C-A0FF-676507CE3DCE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3E8E77B0-EB72-4D20-92F1-9EADD6DACD6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79F0E773-2805-428F-A316-35B5C69E505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5F753C62-DABD-467F-AC48-F6D0BECBDEA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4127A3B3-E1C0-4678-A2A3-055D8DF281E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7EC30ACD-B316-435C-8761-3FBF644540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05A286E9-FD6C-49D2-B8BB-1456A18344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CB4D7A2F-611F-46C7-AC5E-38280803CE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81550537-CE9C-4AB5-946C-79D8972164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8B2C4A61-274D-4FE1-8866-947902E041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CAF0E238-3D0C-4E09-AD20-3FC9628B5B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295B90FF-3893-4134-9343-4D4A6641C4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217199FB-687D-4A8C-AB7C-93CBE80724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69EE65D4-8E15-40B5-ADC5-6F15B1B631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96842CD1-C3AA-47CB-B388-3CD5A54A63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0C86EBDB-E498-41F0-962C-A583FDE107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B700471E-588B-44D8-A1D5-64E4F9CF0D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229B1153-E5C2-452F-97E3-CBA26BEBA3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A7132B2A-EF94-47D3-8BF9-2D9D2C6C9F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FC6A3A66-7A10-4B16-B26F-B36E964CDB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855CAB0D-B71B-4AD0-B41C-02B8649E07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056D2305-D520-45DB-96B3-3B532AB11E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BC0A3474-9355-4B14-96AA-3FC594552D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035C7878-04FD-498F-A6B6-41AF9B0501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E143E8CE-0176-4AD0-BE27-96A3DE874C2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D8E77237-3316-4D6C-8C61-B9159E3AF8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B2605918-0EEC-4DD5-815D-18F8EB3D79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BCA95125-9290-4FB2-844D-00EA0C9036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3FCBB51C-3665-4562-A1BE-64A311635C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FDDF41ED-E783-4AEA-9C65-5C637C5173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3DB88147-6197-4F01-A27F-B4E44ED753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C14580D8-7221-441A-9DDC-DAD0AF8B30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0CE1F6E9-9565-46DF-B120-FDE3AD85D9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8643E944-DE0E-4C6B-867F-459A6A9BF7D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4354468F-9304-4EFC-8464-E006395C3D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A1E922C7-BC9F-4F78-B096-B87E033218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13CFA033-FFED-4C12-91C2-B74243D169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B53FF1D9-EC7C-459B-829A-0EB8D959EC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CF9F22C2-C1D6-4956-BCFB-0426EBF39B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4FADD4F2-E7D0-43C0-8A1C-174B0D46BF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2ACECBC0-9C10-49DB-A3C7-D2BB4581F7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96FE1EFB-6D53-433B-8F61-F489B0E756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4C09B760-6CB1-4E64-92C9-49D4B3E1A7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330B7511-C5F6-431D-91A1-5F1E1D6316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F2732A15-7328-4396-BA36-C48E820ACE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CC6FCAE1-7148-432D-AF84-1F23CB55F0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6CAC89A6-E909-4311-946B-2B85EA201A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43A68F56-0588-45D6-A9CD-89315AADD74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2421C15C-E01C-44BC-8EB2-E238D851D87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BB8473F4-6AA9-4B87-9507-92DE12C15FD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AF0CC3CD-94E3-4D59-A40A-784DEBAEE67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8255AF8B-E5B4-474E-95DD-BF2FA73FA1FC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50E90ED0-7E97-4032-BFD1-C49856C426B3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B5D49245-54E6-442C-AAEB-812F8466116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FCDF6BA4-32DC-49A3-BC7A-2C908ABCDF2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FB29ACF6-CA72-40A7-9487-31D4BF9103B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CD35EDF0-741A-48C2-9427-AB67DD09071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34E9F0F6-07F0-466B-95B3-F9058504D04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275563C4-5A5B-4BEF-B02C-9945DFA4646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60AA11A2-4499-43D6-8D2E-63DD949CD2A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650F7DCA-C83E-4281-8C06-F3E02D83862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75E6DD18-B8B8-4D97-B7FF-5BE6C6AD361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43B9E32F-15E4-428E-BEE4-9C83CC95F01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3280571F-DAA5-4283-A172-DC65DEF9E25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2B0CC070-61CF-4A2E-BE6F-0BBBA6352DD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E42C2659-D1D8-4FA6-8C65-D42D5CF819D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B9177D8C-41B8-4C58-B4EC-ECEC372D5EA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1088DDEF-FCF6-4CE7-BFAA-A021270FD9A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1EF9AA1C-90EB-4F9F-99CE-760B4B9C8A4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3CCA1FB6-2CE1-42EE-B422-DFB1006EDCC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343E9246-9E60-432D-8491-048893B7A4D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229C253D-DE15-45E5-9246-A58947009E5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F749D1B7-F70F-4748-B947-2A135A6004C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224A7A3E-95B4-4694-BC47-0078A00575D2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8A75C0CD-DA1D-44F4-B151-5239A2614877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848BF4EC-41D8-4198-84D2-CE0D134567C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E1F6EFFA-BA23-4028-A5EE-49EF8C4F7A4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8DAE45CB-196A-474C-9F3A-58EC6DCDE90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19878F02-4E92-4073-BB72-601814DC56A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F05B861B-3A97-4B92-8CBA-58BB8C8B263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C28B940D-1A7D-4E38-BE9C-B20B8AB88EFF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59714AC3-4550-45F4-9A39-4CEEADCAF755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31FC0EC7-C76D-4422-B9B4-633922CA035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FA41C275-015E-49DC-A0C0-B173A7763F09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78C9FDBB-C3DB-48F7-89CD-B6015E53D4F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CA47886A-494F-4081-9D8D-A9261150246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E109CF2C-9D5D-4471-86D3-668F41F608A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79BD6F01-51F9-4483-A087-A97DFEC4A18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7EAD3E7C-17CB-4BCA-BB68-0319E4AB824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21F12B87-55EF-4F10-A2F2-EF013B2F9B27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23CF209D-0703-44CD-889B-27C8833875B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DC6683EB-EA65-44EA-83D3-3EEF79419AF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F0D8EDAF-7B42-40D2-B56F-555FF8C4B7F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632D65B2-73ED-4665-959C-E54F71773F1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A656024B-BE6A-4D92-9729-82B1603C9CB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870B0ACA-33D6-4B48-83A6-37D41736E2B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F56349D6-A5A8-47B3-BAFE-79B3131CF6C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813EA6DE-1D4F-4CB8-B7B1-D63914429FAE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EBFD1901-0EB7-4395-9C08-CC72D21C91B1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FE192598-2A5A-49A2-94D0-5F02088F868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BAF79BCE-6604-42F3-8B39-C1FCD5149D0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01A9CC3B-76B2-4F6A-ABB8-7AF37B6E399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E89D388C-99E3-4E7E-8155-2F057A23039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D05C8B4A-91B7-455E-ADE5-13DC6EB50DB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FBEB03B8-4F3A-4640-9AE4-521AC32FFA1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AF33F432-3012-4AAA-8FFF-638DA28B8C2A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951FA6B6-A3E8-496F-BFC9-C9AA0CCF189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381DCFC4-48A3-4B03-A4E3-D5655A1C7237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90C2F78E-38E9-42B0-AB95-7D578C7C0E2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<sst xmlns="http://schemas.openxmlformats.org/spreadsheetml/2006/main" count="1102" uniqueCount="271">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</sst>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7098566</v>
      </c>
    </row>
    <row r="8" spans="1:3" ht="15" customHeight="1" x14ac:dyDescent="0.25">
      <c r="B8" s="7" t="s">
        <v>106</v>
      </c>
      <c r="C8" s="70">
        <v>0.36099999999999999</v>
      </c>
    </row>
    <row r="9" spans="1:3" ht="15" customHeight="1" x14ac:dyDescent="0.25">
      <c r="B9" s="9" t="s">
        <v>107</v>
      </c>
      <c r="C9" s="71">
        <v>0.21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0.57600000000000007</v>
      </c>
    </row>
    <row r="12" spans="1:3" ht="15" customHeight="1" x14ac:dyDescent="0.25">
      <c r="B12" s="7" t="s">
        <v>109</v>
      </c>
      <c r="C12" s="70">
        <v>0.65700000000000003</v>
      </c>
    </row>
    <row r="13" spans="1:3" ht="15" customHeight="1" x14ac:dyDescent="0.25">
      <c r="B13" s="7" t="s">
        <v>110</v>
      </c>
      <c r="C13" s="70">
        <v>0.22399999999999998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0.1066</v>
      </c>
    </row>
    <row r="24" spans="1:3" ht="15" customHeight="1" x14ac:dyDescent="0.25">
      <c r="B24" s="20" t="s">
        <v>102</v>
      </c>
      <c r="C24" s="71">
        <v>0.50460000000000005</v>
      </c>
    </row>
    <row r="25" spans="1:3" ht="15" customHeight="1" x14ac:dyDescent="0.25">
      <c r="B25" s="20" t="s">
        <v>103</v>
      </c>
      <c r="C25" s="71">
        <v>0.30659999999999998</v>
      </c>
    </row>
    <row r="26" spans="1:3" ht="15" customHeight="1" x14ac:dyDescent="0.25">
      <c r="B26" s="20" t="s">
        <v>104</v>
      </c>
      <c r="C26" s="71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0.22600000000000001</v>
      </c>
    </row>
    <row r="30" spans="1:3" ht="14.25" customHeight="1" x14ac:dyDescent="0.25">
      <c r="B30" s="30" t="s">
        <v>76</v>
      </c>
      <c r="C30" s="73">
        <v>7.0999999999999994E-2</v>
      </c>
    </row>
    <row r="31" spans="1:3" ht="14.25" customHeight="1" x14ac:dyDescent="0.25">
      <c r="B31" s="30" t="s">
        <v>77</v>
      </c>
      <c r="C31" s="73">
        <v>0.13400000000000001</v>
      </c>
    </row>
    <row r="32" spans="1:3" ht="14.25" customHeight="1" x14ac:dyDescent="0.25">
      <c r="B32" s="30" t="s">
        <v>78</v>
      </c>
      <c r="C32" s="73">
        <v>0.56899999998509887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20.9</v>
      </c>
    </row>
    <row r="38" spans="1:5" ht="15" customHeight="1" x14ac:dyDescent="0.25">
      <c r="B38" s="16" t="s">
        <v>91</v>
      </c>
      <c r="C38" s="75">
        <v>33.6</v>
      </c>
      <c r="D38" s="17"/>
      <c r="E38" s="18"/>
    </row>
    <row r="39" spans="1:5" ht="15" customHeight="1" x14ac:dyDescent="0.25">
      <c r="B39" s="16" t="s">
        <v>90</v>
      </c>
      <c r="C39" s="75">
        <v>45.6</v>
      </c>
      <c r="D39" s="17"/>
      <c r="E39" s="17"/>
    </row>
    <row r="40" spans="1:5" ht="15" customHeight="1" x14ac:dyDescent="0.25">
      <c r="B40" s="16" t="s">
        <v>171</v>
      </c>
      <c r="C40" s="75">
        <v>5.0999999999999996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1.9799999999999998E-2</v>
      </c>
      <c r="D45" s="17"/>
    </row>
    <row r="46" spans="1:5" ht="15.75" customHeight="1" x14ac:dyDescent="0.25">
      <c r="B46" s="16" t="s">
        <v>11</v>
      </c>
      <c r="C46" s="71">
        <v>0.1032</v>
      </c>
      <c r="D46" s="17"/>
    </row>
    <row r="47" spans="1:5" ht="15.75" customHeight="1" x14ac:dyDescent="0.25">
      <c r="B47" s="16" t="s">
        <v>12</v>
      </c>
      <c r="C47" s="71">
        <v>0.1351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4.2227370051949995</v>
      </c>
      <c r="D51" s="17"/>
    </row>
    <row r="52" spans="1:4" ht="15" customHeight="1" x14ac:dyDescent="0.25">
      <c r="B52" s="16" t="s">
        <v>125</v>
      </c>
      <c r="C52" s="76">
        <v>3.2851971968600004</v>
      </c>
    </row>
    <row r="53" spans="1:4" ht="15.75" customHeight="1" x14ac:dyDescent="0.25">
      <c r="B53" s="16" t="s">
        <v>126</v>
      </c>
      <c r="C53" s="76">
        <v>3.2851971968600004</v>
      </c>
    </row>
    <row r="54" spans="1:4" ht="15.75" customHeight="1" x14ac:dyDescent="0.25">
      <c r="B54" s="16" t="s">
        <v>127</v>
      </c>
      <c r="C54" s="76">
        <v>1.8690218132700001</v>
      </c>
    </row>
    <row r="55" spans="1:4" ht="15.75" customHeight="1" x14ac:dyDescent="0.25">
      <c r="B55" s="16" t="s">
        <v>128</v>
      </c>
      <c r="C55" s="76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0.3053166542405179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40.879820199899122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42.587828233476408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145.53597653646884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0.73760406945451973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1.16502967548697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1.16502967548697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1.16502967548697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1.16502967548697</v>
      </c>
      <c r="E13" s="86" t="s">
        <v>202</v>
      </c>
    </row>
    <row r="14" spans="1:5" ht="15.75" customHeight="1" x14ac:dyDescent="0.25">
      <c r="A14" s="11" t="s">
        <v>187</v>
      </c>
      <c r="B14" s="85">
        <v>7.4999999999999997E-2</v>
      </c>
      <c r="C14" s="85">
        <v>0.95</v>
      </c>
      <c r="D14" s="86">
        <v>13.605540133496996</v>
      </c>
      <c r="E14" s="86" t="s">
        <v>202</v>
      </c>
    </row>
    <row r="15" spans="1:5" ht="15.75" customHeight="1" x14ac:dyDescent="0.25">
      <c r="A15" s="11" t="s">
        <v>209</v>
      </c>
      <c r="B15" s="85">
        <v>7.4999999999999997E-2</v>
      </c>
      <c r="C15" s="85">
        <v>0.95</v>
      </c>
      <c r="D15" s="86">
        <v>13.605540133496996</v>
      </c>
      <c r="E15" s="86" t="s">
        <v>202</v>
      </c>
    </row>
    <row r="16" spans="1:5" ht="15.75" customHeight="1" x14ac:dyDescent="0.25">
      <c r="A16" s="52" t="s">
        <v>57</v>
      </c>
      <c r="B16" s="85">
        <v>0.34700000000000003</v>
      </c>
      <c r="C16" s="85">
        <v>0.95</v>
      </c>
      <c r="D16" s="86">
        <v>0.34477724433097362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0.40899999999999997</v>
      </c>
      <c r="C18" s="85">
        <v>0.95</v>
      </c>
      <c r="D18" s="87">
        <v>3.4360491508281288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3.4360491508281288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3.4360491508281288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6.5000333405857589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23.252969186930077</v>
      </c>
      <c r="E22" s="86" t="s">
        <v>202</v>
      </c>
    </row>
    <row r="23" spans="1:5" ht="15.75" customHeight="1" x14ac:dyDescent="0.25">
      <c r="A23" s="52" t="s">
        <v>34</v>
      </c>
      <c r="B23" s="85">
        <v>0.625</v>
      </c>
      <c r="C23" s="85">
        <v>0.95</v>
      </c>
      <c r="D23" s="86">
        <v>4.5021845672301692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19.604300185096708</v>
      </c>
      <c r="E24" s="86" t="s">
        <v>202</v>
      </c>
    </row>
    <row r="25" spans="1:5" ht="15.75" customHeight="1" x14ac:dyDescent="0.25">
      <c r="A25" s="52" t="s">
        <v>87</v>
      </c>
      <c r="B25" s="85">
        <v>0.42899999999999999</v>
      </c>
      <c r="C25" s="85">
        <v>0.95</v>
      </c>
      <c r="D25" s="86">
        <v>19.604967809244489</v>
      </c>
      <c r="E25" s="86" t="s">
        <v>202</v>
      </c>
    </row>
    <row r="26" spans="1:5" ht="15.75" customHeight="1" x14ac:dyDescent="0.25">
      <c r="A26" s="52" t="s">
        <v>137</v>
      </c>
      <c r="B26" s="85">
        <v>7.4999999999999997E-2</v>
      </c>
      <c r="C26" s="85">
        <v>0.95</v>
      </c>
      <c r="D26" s="86">
        <v>4.6605579529810264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4.7024289063275004</v>
      </c>
      <c r="E27" s="86" t="s">
        <v>202</v>
      </c>
    </row>
    <row r="28" spans="1:5" ht="15.75" customHeight="1" x14ac:dyDescent="0.25">
      <c r="A28" s="52" t="s">
        <v>84</v>
      </c>
      <c r="B28" s="85">
        <v>0.53799999999999992</v>
      </c>
      <c r="C28" s="85">
        <v>0.95</v>
      </c>
      <c r="D28" s="86">
        <v>1.4673912301344276</v>
      </c>
      <c r="E28" s="86" t="s">
        <v>202</v>
      </c>
    </row>
    <row r="29" spans="1:5" ht="15.75" customHeight="1" x14ac:dyDescent="0.25">
      <c r="A29" s="52" t="s">
        <v>58</v>
      </c>
      <c r="B29" s="85">
        <v>0.40899999999999997</v>
      </c>
      <c r="C29" s="85">
        <v>0.95</v>
      </c>
      <c r="D29" s="86">
        <v>74.50666362993276</v>
      </c>
      <c r="E29" s="86" t="s">
        <v>202</v>
      </c>
    </row>
    <row r="30" spans="1:5" ht="15.75" customHeight="1" x14ac:dyDescent="0.25">
      <c r="A30" s="52" t="s">
        <v>67</v>
      </c>
      <c r="B30" s="85">
        <v>7.2000000000000008E-2</v>
      </c>
      <c r="C30" s="85">
        <v>0.95</v>
      </c>
      <c r="D30" s="86">
        <v>0.72554074158552961</v>
      </c>
      <c r="E30" s="86" t="s">
        <v>202</v>
      </c>
    </row>
    <row r="31" spans="1:5" ht="15.75" customHeight="1" x14ac:dyDescent="0.25">
      <c r="A31" s="52" t="s">
        <v>28</v>
      </c>
      <c r="B31" s="85">
        <v>0.41</v>
      </c>
      <c r="C31" s="85">
        <v>0.95</v>
      </c>
      <c r="D31" s="86">
        <v>0.69599993724824682</v>
      </c>
      <c r="E31" s="86" t="s">
        <v>202</v>
      </c>
    </row>
    <row r="32" spans="1:5" ht="15.75" customHeight="1" x14ac:dyDescent="0.25">
      <c r="A32" s="52" t="s">
        <v>83</v>
      </c>
      <c r="B32" s="85">
        <v>0.49700000000000005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0.83099999999999996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0.30099999999999999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0.63200000000000001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0.217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8.1000000000000003E-2</v>
      </c>
      <c r="C37" s="85">
        <v>0.95</v>
      </c>
      <c r="D37" s="86">
        <v>4.095195969175438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0.71878449284231782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6.3343022599999993E-2</v>
      </c>
      <c r="C3" s="26">
        <f>frac_mam_1_5months * 2.6</f>
        <v>6.3343022599999993E-2</v>
      </c>
      <c r="D3" s="26">
        <f>frac_mam_6_11months * 2.6</f>
        <v>0.1362356216</v>
      </c>
      <c r="E3" s="26">
        <f>frac_mam_12_23months * 2.6</f>
        <v>9.9313242600000004E-2</v>
      </c>
      <c r="F3" s="26">
        <f>frac_mam_24_59months * 2.6</f>
        <v>7.1755173966666669E-2</v>
      </c>
    </row>
    <row r="4" spans="1:6" ht="15.75" customHeight="1" x14ac:dyDescent="0.25">
      <c r="A4" s="3" t="s">
        <v>66</v>
      </c>
      <c r="B4" s="26">
        <f>frac_sam_1month * 2.6</f>
        <v>3.7946378600000004E-2</v>
      </c>
      <c r="C4" s="26">
        <f>frac_sam_1_5months * 2.6</f>
        <v>3.7946378600000004E-2</v>
      </c>
      <c r="D4" s="26">
        <f>frac_sam_6_11months * 2.6</f>
        <v>5.0612325399999998E-2</v>
      </c>
      <c r="E4" s="26">
        <f>frac_sam_12_23months * 2.6</f>
        <v>3.6867825800000004E-2</v>
      </c>
      <c r="F4" s="26">
        <f>frac_sam_24_59months * 2.6</f>
        <v>1.5862645500000001E-2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1534532.9391119999</v>
      </c>
      <c r="C2" s="78">
        <v>2715662</v>
      </c>
      <c r="D2" s="78">
        <v>4374515</v>
      </c>
      <c r="E2" s="78">
        <v>3442783</v>
      </c>
      <c r="F2" s="78">
        <v>2104643</v>
      </c>
      <c r="G2" s="22">
        <f t="shared" ref="G2:G40" si="0">C2+D2+E2+F2</f>
        <v>12637603</v>
      </c>
      <c r="H2" s="22">
        <f t="shared" ref="H2:H40" si="1">(B2 + stillbirth*B2/(1000-stillbirth))/(1-abortion)</f>
        <v>1804430.6542164213</v>
      </c>
      <c r="I2" s="22">
        <f>G2-H2</f>
        <v>10833172.345783578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1552697.7576666668</v>
      </c>
      <c r="C3" s="78">
        <v>2779000</v>
      </c>
      <c r="D3" s="78">
        <v>4468000</v>
      </c>
      <c r="E3" s="78">
        <v>3555000</v>
      </c>
      <c r="F3" s="78">
        <v>2217000</v>
      </c>
      <c r="G3" s="22">
        <f t="shared" si="0"/>
        <v>13019000</v>
      </c>
      <c r="H3" s="22">
        <f t="shared" si="1"/>
        <v>1825790.3491391561</v>
      </c>
      <c r="I3" s="22">
        <f t="shared" ref="I3:I15" si="3">G3-H3</f>
        <v>11193209.650860844</v>
      </c>
    </row>
    <row r="4" spans="1:9" ht="15.75" customHeight="1" x14ac:dyDescent="0.25">
      <c r="A4" s="7">
        <f t="shared" si="2"/>
        <v>2019</v>
      </c>
      <c r="B4" s="77">
        <v>1570244.29</v>
      </c>
      <c r="C4" s="78">
        <v>2845000</v>
      </c>
      <c r="D4" s="78">
        <v>4574000</v>
      </c>
      <c r="E4" s="78">
        <v>3658000</v>
      </c>
      <c r="F4" s="78">
        <v>2334000</v>
      </c>
      <c r="G4" s="22">
        <f t="shared" si="0"/>
        <v>13411000</v>
      </c>
      <c r="H4" s="22">
        <f t="shared" si="1"/>
        <v>1846423.0120234</v>
      </c>
      <c r="I4" s="22">
        <f t="shared" si="3"/>
        <v>11564576.987976599</v>
      </c>
    </row>
    <row r="5" spans="1:9" ht="15.75" customHeight="1" x14ac:dyDescent="0.25">
      <c r="A5" s="7">
        <f t="shared" si="2"/>
        <v>2020</v>
      </c>
      <c r="B5" s="77">
        <v>1587161.132</v>
      </c>
      <c r="C5" s="78">
        <v>2915000</v>
      </c>
      <c r="D5" s="78">
        <v>4692000</v>
      </c>
      <c r="E5" s="78">
        <v>3750000</v>
      </c>
      <c r="F5" s="78">
        <v>2455000</v>
      </c>
      <c r="G5" s="22">
        <f t="shared" si="0"/>
        <v>13812000</v>
      </c>
      <c r="H5" s="22">
        <f t="shared" si="1"/>
        <v>1866315.2329717495</v>
      </c>
      <c r="I5" s="22">
        <f t="shared" si="3"/>
        <v>11945684.76702825</v>
      </c>
    </row>
    <row r="6" spans="1:9" ht="15.75" customHeight="1" x14ac:dyDescent="0.25">
      <c r="A6" s="7">
        <f t="shared" si="2"/>
        <v>2021</v>
      </c>
      <c r="B6" s="77">
        <v>1605653.0223999999</v>
      </c>
      <c r="C6" s="78">
        <v>2986000</v>
      </c>
      <c r="D6" s="78">
        <v>4819000</v>
      </c>
      <c r="E6" s="78">
        <v>3827000</v>
      </c>
      <c r="F6" s="78">
        <v>2576000</v>
      </c>
      <c r="G6" s="22">
        <f t="shared" si="0"/>
        <v>14208000</v>
      </c>
      <c r="H6" s="22">
        <f t="shared" si="1"/>
        <v>1888059.5260017049</v>
      </c>
      <c r="I6" s="22">
        <f t="shared" si="3"/>
        <v>12319940.473998295</v>
      </c>
    </row>
    <row r="7" spans="1:9" ht="15.75" customHeight="1" x14ac:dyDescent="0.25">
      <c r="A7" s="7">
        <f t="shared" si="2"/>
        <v>2022</v>
      </c>
      <c r="B7" s="77">
        <v>1623562.6835999999</v>
      </c>
      <c r="C7" s="78">
        <v>3061000</v>
      </c>
      <c r="D7" s="78">
        <v>4960000</v>
      </c>
      <c r="E7" s="78">
        <v>3894000</v>
      </c>
      <c r="F7" s="78">
        <v>2701000</v>
      </c>
      <c r="G7" s="22">
        <f t="shared" si="0"/>
        <v>14616000</v>
      </c>
      <c r="H7" s="22">
        <f t="shared" si="1"/>
        <v>1909119.1858188552</v>
      </c>
      <c r="I7" s="22">
        <f t="shared" si="3"/>
        <v>12706880.814181145</v>
      </c>
    </row>
    <row r="8" spans="1:9" ht="15.75" customHeight="1" x14ac:dyDescent="0.25">
      <c r="A8" s="7">
        <f t="shared" si="2"/>
        <v>2023</v>
      </c>
      <c r="B8" s="77">
        <v>1640877.1339999998</v>
      </c>
      <c r="C8" s="78">
        <v>3136000</v>
      </c>
      <c r="D8" s="78">
        <v>5111000</v>
      </c>
      <c r="E8" s="78">
        <v>3955000</v>
      </c>
      <c r="F8" s="78">
        <v>2827000</v>
      </c>
      <c r="G8" s="22">
        <f t="shared" si="0"/>
        <v>15029000</v>
      </c>
      <c r="H8" s="22">
        <f t="shared" si="1"/>
        <v>1929478.9475850309</v>
      </c>
      <c r="I8" s="22">
        <f t="shared" si="3"/>
        <v>13099521.052414969</v>
      </c>
    </row>
    <row r="9" spans="1:9" ht="15.75" customHeight="1" x14ac:dyDescent="0.25">
      <c r="A9" s="7">
        <f t="shared" si="2"/>
        <v>2024</v>
      </c>
      <c r="B9" s="77">
        <v>1657639.8491999996</v>
      </c>
      <c r="C9" s="78">
        <v>3203000</v>
      </c>
      <c r="D9" s="78">
        <v>5263000</v>
      </c>
      <c r="E9" s="78">
        <v>4019000</v>
      </c>
      <c r="F9" s="78">
        <v>2953000</v>
      </c>
      <c r="G9" s="22">
        <f t="shared" si="0"/>
        <v>15438000</v>
      </c>
      <c r="H9" s="22">
        <f t="shared" si="1"/>
        <v>1949189.9335038359</v>
      </c>
      <c r="I9" s="22">
        <f t="shared" si="3"/>
        <v>13488810.066496164</v>
      </c>
    </row>
    <row r="10" spans="1:9" ht="15.75" customHeight="1" x14ac:dyDescent="0.25">
      <c r="A10" s="7">
        <f t="shared" si="2"/>
        <v>2025</v>
      </c>
      <c r="B10" s="77">
        <v>1673835.6839999999</v>
      </c>
      <c r="C10" s="78">
        <v>3256000</v>
      </c>
      <c r="D10" s="78">
        <v>5412000</v>
      </c>
      <c r="E10" s="78">
        <v>4091000</v>
      </c>
      <c r="F10" s="78">
        <v>3075000</v>
      </c>
      <c r="G10" s="22">
        <f t="shared" si="0"/>
        <v>15834000</v>
      </c>
      <c r="H10" s="22">
        <f t="shared" si="1"/>
        <v>1968234.3345974071</v>
      </c>
      <c r="I10" s="22">
        <f t="shared" si="3"/>
        <v>13865765.665402593</v>
      </c>
    </row>
    <row r="11" spans="1:9" ht="15.75" customHeight="1" x14ac:dyDescent="0.25">
      <c r="A11" s="7">
        <f t="shared" si="2"/>
        <v>2026</v>
      </c>
      <c r="B11" s="77">
        <v>1691242.8987999998</v>
      </c>
      <c r="C11" s="78">
        <v>3297000</v>
      </c>
      <c r="D11" s="78">
        <v>5560000</v>
      </c>
      <c r="E11" s="78">
        <v>4170000</v>
      </c>
      <c r="F11" s="78">
        <v>3193000</v>
      </c>
      <c r="G11" s="22">
        <f t="shared" si="0"/>
        <v>16220000</v>
      </c>
      <c r="H11" s="22">
        <f t="shared" si="1"/>
        <v>1988703.176411794</v>
      </c>
      <c r="I11" s="22">
        <f t="shared" si="3"/>
        <v>14231296.823588206</v>
      </c>
    </row>
    <row r="12" spans="1:9" ht="15.75" customHeight="1" x14ac:dyDescent="0.25">
      <c r="A12" s="7">
        <f t="shared" si="2"/>
        <v>2027</v>
      </c>
      <c r="B12" s="77">
        <v>1708105.6872</v>
      </c>
      <c r="C12" s="78">
        <v>3325000</v>
      </c>
      <c r="D12" s="78">
        <v>5705000</v>
      </c>
      <c r="E12" s="78">
        <v>4257000</v>
      </c>
      <c r="F12" s="78">
        <v>3311000</v>
      </c>
      <c r="G12" s="22">
        <f t="shared" si="0"/>
        <v>16598000</v>
      </c>
      <c r="H12" s="22">
        <f t="shared" si="1"/>
        <v>2008531.8366699005</v>
      </c>
      <c r="I12" s="22">
        <f t="shared" si="3"/>
        <v>14589468.1633301</v>
      </c>
    </row>
    <row r="13" spans="1:9" ht="15.75" customHeight="1" x14ac:dyDescent="0.25">
      <c r="A13" s="7">
        <f t="shared" si="2"/>
        <v>2028</v>
      </c>
      <c r="B13" s="77">
        <v>1724411.1246000002</v>
      </c>
      <c r="C13" s="78">
        <v>3347000</v>
      </c>
      <c r="D13" s="78">
        <v>5843000</v>
      </c>
      <c r="E13" s="78">
        <v>4351000</v>
      </c>
      <c r="F13" s="78">
        <v>3423000</v>
      </c>
      <c r="G13" s="22">
        <f t="shared" si="0"/>
        <v>16964000</v>
      </c>
      <c r="H13" s="22">
        <f t="shared" si="1"/>
        <v>2027705.1175588677</v>
      </c>
      <c r="I13" s="22">
        <f t="shared" si="3"/>
        <v>14936294.882441133</v>
      </c>
    </row>
    <row r="14" spans="1:9" ht="15.75" customHeight="1" x14ac:dyDescent="0.25">
      <c r="A14" s="7">
        <f t="shared" si="2"/>
        <v>2029</v>
      </c>
      <c r="B14" s="77">
        <v>1740066.6592000003</v>
      </c>
      <c r="C14" s="78">
        <v>3369000</v>
      </c>
      <c r="D14" s="78">
        <v>5975000</v>
      </c>
      <c r="E14" s="78">
        <v>4458000</v>
      </c>
      <c r="F14" s="78">
        <v>3525000</v>
      </c>
      <c r="G14" s="22">
        <f t="shared" si="0"/>
        <v>17327000</v>
      </c>
      <c r="H14" s="22">
        <f t="shared" si="1"/>
        <v>2046114.1890231359</v>
      </c>
      <c r="I14" s="22">
        <f t="shared" si="3"/>
        <v>15280885.810976865</v>
      </c>
    </row>
    <row r="15" spans="1:9" ht="15.75" customHeight="1" x14ac:dyDescent="0.25">
      <c r="A15" s="7">
        <f t="shared" si="2"/>
        <v>2030</v>
      </c>
      <c r="B15" s="77">
        <v>1755088.56</v>
      </c>
      <c r="C15" s="78">
        <v>3399000</v>
      </c>
      <c r="D15" s="78">
        <v>6097000</v>
      </c>
      <c r="E15" s="78">
        <v>4576000</v>
      </c>
      <c r="F15" s="78">
        <v>3615000</v>
      </c>
      <c r="G15" s="22">
        <f t="shared" si="0"/>
        <v>17687000</v>
      </c>
      <c r="H15" s="22">
        <f t="shared" si="1"/>
        <v>2063778.1814974868</v>
      </c>
      <c r="I15" s="22">
        <f t="shared" si="3"/>
        <v>15623221.818502514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129.3470911603022</v>
      </c>
      <c r="I17" s="22">
        <f t="shared" si="4"/>
        <v>-129.3470911603022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0.14343270175</v>
      </c>
    </row>
    <row r="4" spans="1:8" ht="15.75" customHeight="1" x14ac:dyDescent="0.25">
      <c r="B4" s="24" t="s">
        <v>7</v>
      </c>
      <c r="C4" s="79">
        <v>0.14371488856846343</v>
      </c>
    </row>
    <row r="5" spans="1:8" ht="15.75" customHeight="1" x14ac:dyDescent="0.25">
      <c r="B5" s="24" t="s">
        <v>8</v>
      </c>
      <c r="C5" s="79">
        <v>0.16599973215676761</v>
      </c>
    </row>
    <row r="6" spans="1:8" ht="15.75" customHeight="1" x14ac:dyDescent="0.25">
      <c r="B6" s="24" t="s">
        <v>10</v>
      </c>
      <c r="C6" s="79">
        <v>9.7650818010940554E-2</v>
      </c>
    </row>
    <row r="7" spans="1:8" ht="15.75" customHeight="1" x14ac:dyDescent="0.25">
      <c r="B7" s="24" t="s">
        <v>13</v>
      </c>
      <c r="C7" s="79">
        <v>9.5367547825889257E-2</v>
      </c>
    </row>
    <row r="8" spans="1:8" ht="15.75" customHeight="1" x14ac:dyDescent="0.25">
      <c r="B8" s="24" t="s">
        <v>14</v>
      </c>
      <c r="C8" s="79">
        <v>4.1847079715980048E-2</v>
      </c>
    </row>
    <row r="9" spans="1:8" ht="15.75" customHeight="1" x14ac:dyDescent="0.25">
      <c r="B9" s="24" t="s">
        <v>27</v>
      </c>
      <c r="C9" s="79">
        <v>0.10454205084719076</v>
      </c>
    </row>
    <row r="10" spans="1:8" ht="15.75" customHeight="1" x14ac:dyDescent="0.25">
      <c r="B10" s="24" t="s">
        <v>15</v>
      </c>
      <c r="C10" s="79">
        <v>0.2074451811247684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0.24193119004761901</v>
      </c>
      <c r="D14" s="79">
        <v>0.24193119004761901</v>
      </c>
      <c r="E14" s="79">
        <v>0.22951824040411301</v>
      </c>
      <c r="F14" s="79">
        <v>0.22951824040411301</v>
      </c>
    </row>
    <row r="15" spans="1:8" ht="15.75" customHeight="1" x14ac:dyDescent="0.25">
      <c r="B15" s="24" t="s">
        <v>16</v>
      </c>
      <c r="C15" s="79">
        <v>0.22027956858130898</v>
      </c>
      <c r="D15" s="79">
        <v>0.22027956858130898</v>
      </c>
      <c r="E15" s="79">
        <v>0.150440742607508</v>
      </c>
      <c r="F15" s="79">
        <v>0.150440742607508</v>
      </c>
    </row>
    <row r="16" spans="1:8" ht="15.75" customHeight="1" x14ac:dyDescent="0.25">
      <c r="B16" s="24" t="s">
        <v>17</v>
      </c>
      <c r="C16" s="79">
        <v>3.8378093164666602E-2</v>
      </c>
      <c r="D16" s="79">
        <v>3.8378093164666602E-2</v>
      </c>
      <c r="E16" s="79">
        <v>3.7370761727355997E-2</v>
      </c>
      <c r="F16" s="79">
        <v>3.7370761727355997E-2</v>
      </c>
    </row>
    <row r="17" spans="1:8" ht="15.75" customHeight="1" x14ac:dyDescent="0.25">
      <c r="B17" s="24" t="s">
        <v>18</v>
      </c>
      <c r="C17" s="79">
        <v>1.0319378811458699E-2</v>
      </c>
      <c r="D17" s="79">
        <v>1.0319378811458699E-2</v>
      </c>
      <c r="E17" s="79">
        <v>3.3349891163221103E-2</v>
      </c>
      <c r="F17" s="79">
        <v>3.3349891163221103E-2</v>
      </c>
    </row>
    <row r="18" spans="1:8" ht="15.75" customHeight="1" x14ac:dyDescent="0.25">
      <c r="B18" s="24" t="s">
        <v>19</v>
      </c>
      <c r="C18" s="79">
        <v>3.1489928878311403E-2</v>
      </c>
      <c r="D18" s="79">
        <v>3.1489928878311403E-2</v>
      </c>
      <c r="E18" s="79">
        <v>4.4117094160548397E-2</v>
      </c>
      <c r="F18" s="79">
        <v>4.4117094160548397E-2</v>
      </c>
    </row>
    <row r="19" spans="1:8" ht="15.75" customHeight="1" x14ac:dyDescent="0.25">
      <c r="B19" s="24" t="s">
        <v>20</v>
      </c>
      <c r="C19" s="79">
        <v>2.8177030138858902E-2</v>
      </c>
      <c r="D19" s="79">
        <v>2.8177030138858902E-2</v>
      </c>
      <c r="E19" s="79">
        <v>3.8900860947871499E-2</v>
      </c>
      <c r="F19" s="79">
        <v>3.8900860947871499E-2</v>
      </c>
    </row>
    <row r="20" spans="1:8" ht="15.75" customHeight="1" x14ac:dyDescent="0.25">
      <c r="B20" s="24" t="s">
        <v>21</v>
      </c>
      <c r="C20" s="79">
        <v>0.123868612607145</v>
      </c>
      <c r="D20" s="79">
        <v>0.123868612607145</v>
      </c>
      <c r="E20" s="79">
        <v>6.0346322155525697E-2</v>
      </c>
      <c r="F20" s="79">
        <v>6.0346322155525697E-2</v>
      </c>
    </row>
    <row r="21" spans="1:8" ht="15.75" customHeight="1" x14ac:dyDescent="0.25">
      <c r="B21" s="24" t="s">
        <v>22</v>
      </c>
      <c r="C21" s="79">
        <v>2.2851722711242001E-2</v>
      </c>
      <c r="D21" s="79">
        <v>2.2851722711242001E-2</v>
      </c>
      <c r="E21" s="79">
        <v>6.2051994714039597E-2</v>
      </c>
      <c r="F21" s="79">
        <v>6.2051994714039597E-2</v>
      </c>
    </row>
    <row r="22" spans="1:8" ht="15.75" customHeight="1" x14ac:dyDescent="0.25">
      <c r="B22" s="24" t="s">
        <v>23</v>
      </c>
      <c r="C22" s="79">
        <v>0.28270447505938945</v>
      </c>
      <c r="D22" s="79">
        <v>0.28270447505938945</v>
      </c>
      <c r="E22" s="79">
        <v>0.34390409211981676</v>
      </c>
      <c r="F22" s="79">
        <v>0.34390409211981676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8.4499999999999992E-2</v>
      </c>
    </row>
    <row r="27" spans="1:8" ht="15.75" customHeight="1" x14ac:dyDescent="0.25">
      <c r="B27" s="24" t="s">
        <v>39</v>
      </c>
      <c r="C27" s="79">
        <v>7.9000000000000008E-3</v>
      </c>
    </row>
    <row r="28" spans="1:8" ht="15.75" customHeight="1" x14ac:dyDescent="0.25">
      <c r="B28" s="24" t="s">
        <v>40</v>
      </c>
      <c r="C28" s="79">
        <v>0.1474</v>
      </c>
    </row>
    <row r="29" spans="1:8" ht="15.75" customHeight="1" x14ac:dyDescent="0.25">
      <c r="B29" s="24" t="s">
        <v>41</v>
      </c>
      <c r="C29" s="79">
        <v>0.1618</v>
      </c>
    </row>
    <row r="30" spans="1:8" ht="15.75" customHeight="1" x14ac:dyDescent="0.25">
      <c r="B30" s="24" t="s">
        <v>42</v>
      </c>
      <c r="C30" s="79">
        <v>9.9499999999999991E-2</v>
      </c>
    </row>
    <row r="31" spans="1:8" ht="15.75" customHeight="1" x14ac:dyDescent="0.25">
      <c r="B31" s="24" t="s">
        <v>43</v>
      </c>
      <c r="C31" s="79">
        <v>0.10539999999999999</v>
      </c>
    </row>
    <row r="32" spans="1:8" ht="15.75" customHeight="1" x14ac:dyDescent="0.25">
      <c r="B32" s="24" t="s">
        <v>44</v>
      </c>
      <c r="C32" s="79">
        <v>1.8100000000000002E-2</v>
      </c>
    </row>
    <row r="33" spans="2:3" ht="15.75" customHeight="1" x14ac:dyDescent="0.25">
      <c r="B33" s="24" t="s">
        <v>45</v>
      </c>
      <c r="C33" s="79">
        <v>8.1099999999999992E-2</v>
      </c>
    </row>
    <row r="34" spans="2:3" ht="15.75" customHeight="1" x14ac:dyDescent="0.25">
      <c r="B34" s="24" t="s">
        <v>46</v>
      </c>
      <c r="C34" s="79">
        <v>0.29429999999776485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0.69072068350586613</v>
      </c>
      <c r="D2" s="80">
        <v>0.69072068350586613</v>
      </c>
      <c r="E2" s="80">
        <v>0.61054138794522539</v>
      </c>
      <c r="F2" s="80">
        <v>0.40358980191002769</v>
      </c>
      <c r="G2" s="80">
        <v>0.37381244723280616</v>
      </c>
    </row>
    <row r="3" spans="1:15" ht="15.75" customHeight="1" x14ac:dyDescent="0.25">
      <c r="A3" s="5"/>
      <c r="B3" s="11" t="s">
        <v>118</v>
      </c>
      <c r="C3" s="80">
        <v>0.20761546556245686</v>
      </c>
      <c r="D3" s="80">
        <v>0.20761546556245686</v>
      </c>
      <c r="E3" s="80">
        <v>0.24102938969452617</v>
      </c>
      <c r="F3" s="80">
        <v>0.28430217572972394</v>
      </c>
      <c r="G3" s="80">
        <v>0.31407953040694547</v>
      </c>
    </row>
    <row r="4" spans="1:15" ht="15.75" customHeight="1" x14ac:dyDescent="0.25">
      <c r="A4" s="5"/>
      <c r="B4" s="11" t="s">
        <v>116</v>
      </c>
      <c r="C4" s="81">
        <v>7.3197972670807465E-2</v>
      </c>
      <c r="D4" s="81">
        <v>7.3197972670807465E-2</v>
      </c>
      <c r="E4" s="81">
        <v>0.10573040496894409</v>
      </c>
      <c r="F4" s="81">
        <v>0.21044417142857139</v>
      </c>
      <c r="G4" s="81">
        <v>0.21044417142857139</v>
      </c>
    </row>
    <row r="5" spans="1:15" ht="15.75" customHeight="1" x14ac:dyDescent="0.25">
      <c r="A5" s="5"/>
      <c r="B5" s="11" t="s">
        <v>119</v>
      </c>
      <c r="C5" s="81">
        <v>2.8465878260869559E-2</v>
      </c>
      <c r="D5" s="81">
        <v>2.8465878260869559E-2</v>
      </c>
      <c r="E5" s="81">
        <v>4.269881739130435E-2</v>
      </c>
      <c r="F5" s="81">
        <v>0.10166385093167701</v>
      </c>
      <c r="G5" s="81">
        <v>0.10166385093167701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0.87521734769055037</v>
      </c>
      <c r="D8" s="80">
        <v>0.87521734769055037</v>
      </c>
      <c r="E8" s="80">
        <v>0.78618528423529421</v>
      </c>
      <c r="F8" s="80">
        <v>0.80383166083245516</v>
      </c>
      <c r="G8" s="80">
        <v>0.82625723885990321</v>
      </c>
    </row>
    <row r="9" spans="1:15" ht="15.75" customHeight="1" x14ac:dyDescent="0.25">
      <c r="B9" s="7" t="s">
        <v>121</v>
      </c>
      <c r="C9" s="80">
        <v>8.5825190309449628E-2</v>
      </c>
      <c r="D9" s="80">
        <v>8.5825190309449628E-2</v>
      </c>
      <c r="E9" s="80">
        <v>0.14195012076470589</v>
      </c>
      <c r="F9" s="80">
        <v>0.14379100516754478</v>
      </c>
      <c r="G9" s="80">
        <v>0.14004359980676331</v>
      </c>
    </row>
    <row r="10" spans="1:15" ht="15.75" customHeight="1" x14ac:dyDescent="0.25">
      <c r="B10" s="7" t="s">
        <v>122</v>
      </c>
      <c r="C10" s="81">
        <v>2.4362700999999997E-2</v>
      </c>
      <c r="D10" s="81">
        <v>2.4362700999999997E-2</v>
      </c>
      <c r="E10" s="81">
        <v>5.2398315999999993E-2</v>
      </c>
      <c r="F10" s="81">
        <v>3.8197400999999999E-2</v>
      </c>
      <c r="G10" s="81">
        <v>2.7598143833333335E-2</v>
      </c>
    </row>
    <row r="11" spans="1:15" ht="15.75" customHeight="1" x14ac:dyDescent="0.25">
      <c r="B11" s="7" t="s">
        <v>123</v>
      </c>
      <c r="C11" s="81">
        <v>1.4594761000000001E-2</v>
      </c>
      <c r="D11" s="81">
        <v>1.4594761000000001E-2</v>
      </c>
      <c r="E11" s="81">
        <v>1.9466279E-2</v>
      </c>
      <c r="F11" s="81">
        <v>1.4179933E-2</v>
      </c>
      <c r="G11" s="81">
        <v>6.1010175E-3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0.47979364849999995</v>
      </c>
      <c r="D14" s="82">
        <v>0.49362246556400002</v>
      </c>
      <c r="E14" s="82">
        <v>0.49362246556400002</v>
      </c>
      <c r="F14" s="82">
        <v>0.38918518062499996</v>
      </c>
      <c r="G14" s="82">
        <v>0.38918518062499996</v>
      </c>
      <c r="H14" s="83">
        <v>0.38200000000000001</v>
      </c>
      <c r="I14" s="83">
        <v>0.38200000000000001</v>
      </c>
      <c r="J14" s="83">
        <v>0.38200000000000001</v>
      </c>
      <c r="K14" s="83">
        <v>0.38200000000000001</v>
      </c>
      <c r="L14" s="83">
        <v>0.317924235798</v>
      </c>
      <c r="M14" s="83">
        <v>0.240100790871</v>
      </c>
      <c r="N14" s="83">
        <v>0.222011039194</v>
      </c>
      <c r="O14" s="83">
        <v>0.22779070201999999</v>
      </c>
    </row>
    <row r="15" spans="1:15" ht="15.75" customHeight="1" x14ac:dyDescent="0.25">
      <c r="B15" s="16" t="s">
        <v>68</v>
      </c>
      <c r="C15" s="80">
        <f>iron_deficiency_anaemia*C14</f>
        <v>0.14648899148587108</v>
      </c>
      <c r="D15" s="80">
        <f t="shared" ref="D15:O15" si="0">iron_deficiency_anaemia*D14</f>
        <v>0.15071115964395576</v>
      </c>
      <c r="E15" s="80">
        <f t="shared" si="0"/>
        <v>0.15071115964395576</v>
      </c>
      <c r="F15" s="80">
        <f t="shared" si="0"/>
        <v>0.11882471722841662</v>
      </c>
      <c r="G15" s="80">
        <f t="shared" si="0"/>
        <v>0.11882471722841662</v>
      </c>
      <c r="H15" s="80">
        <f t="shared" si="0"/>
        <v>0.11663096191987785</v>
      </c>
      <c r="I15" s="80">
        <f t="shared" si="0"/>
        <v>0.11663096191987785</v>
      </c>
      <c r="J15" s="80">
        <f t="shared" si="0"/>
        <v>0.11663096191987785</v>
      </c>
      <c r="K15" s="80">
        <f t="shared" si="0"/>
        <v>0.11663096191987785</v>
      </c>
      <c r="L15" s="80">
        <f t="shared" si="0"/>
        <v>9.7067563975818852E-2</v>
      </c>
      <c r="M15" s="80">
        <f t="shared" si="0"/>
        <v>7.3306770149236006E-2</v>
      </c>
      <c r="N15" s="80">
        <f t="shared" si="0"/>
        <v>6.7783667691172569E-2</v>
      </c>
      <c r="O15" s="80">
        <f t="shared" si="0"/>
        <v>6.9548295007845179E-2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0.84099999999999997</v>
      </c>
      <c r="D2" s="81">
        <v>0.58700000000000008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9.0999999999999998E-2</v>
      </c>
      <c r="D3" s="81">
        <v>0.14499999999999999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6.4000000000000001E-2</v>
      </c>
      <c r="D4" s="81">
        <v>0.26400000000000001</v>
      </c>
      <c r="E4" s="81">
        <v>0.98099999999999998</v>
      </c>
      <c r="F4" s="81">
        <v>0.754</v>
      </c>
      <c r="G4" s="81">
        <v>0</v>
      </c>
    </row>
    <row r="5" spans="1:7" x14ac:dyDescent="0.25">
      <c r="B5" s="43" t="s">
        <v>169</v>
      </c>
      <c r="C5" s="80">
        <f>1-SUM(C2:C4)</f>
        <v>4.0000000000000036E-3</v>
      </c>
      <c r="D5" s="80">
        <f>1-SUM(D2:D4)</f>
        <v>3.9999999999998925E-3</v>
      </c>
      <c r="E5" s="80">
        <f>1-SUM(E2:E4)</f>
        <v>1.9000000000000017E-2</v>
      </c>
      <c r="F5" s="80">
        <f>1-SUM(F2:F4)</f>
        <v>0.246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0.35085</v>
      </c>
      <c r="D2" s="144">
        <v>0.34682999999999997</v>
      </c>
      <c r="E2" s="144">
        <v>0.34261999999999998</v>
      </c>
      <c r="F2" s="144">
        <v>0.33828000000000003</v>
      </c>
      <c r="G2" s="144">
        <v>0.33374000000000004</v>
      </c>
      <c r="H2" s="144">
        <v>0.32835999999999999</v>
      </c>
      <c r="I2" s="144">
        <v>0.32303999999999999</v>
      </c>
      <c r="J2" s="144">
        <v>0.31780000000000003</v>
      </c>
      <c r="K2" s="144">
        <v>0.31267</v>
      </c>
      <c r="L2" s="144">
        <v>0.30763999999999997</v>
      </c>
      <c r="M2" s="144">
        <v>0.30271999999999999</v>
      </c>
      <c r="N2" s="144">
        <v>0.29786999999999997</v>
      </c>
      <c r="O2" s="144">
        <v>0.29307</v>
      </c>
      <c r="P2" s="144">
        <v>0.28832999999999998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5.2469999999999996E-2</v>
      </c>
      <c r="D4" s="144">
        <v>5.1520000000000003E-2</v>
      </c>
      <c r="E4" s="144">
        <v>5.0599999999999999E-2</v>
      </c>
      <c r="F4" s="144">
        <v>4.9690000000000005E-2</v>
      </c>
      <c r="G4" s="144">
        <v>4.8799999999999996E-2</v>
      </c>
      <c r="H4" s="144">
        <v>4.7939999999999997E-2</v>
      </c>
      <c r="I4" s="144">
        <v>4.7100000000000003E-2</v>
      </c>
      <c r="J4" s="144">
        <v>4.6269999999999999E-2</v>
      </c>
      <c r="K4" s="144">
        <v>4.546E-2</v>
      </c>
      <c r="L4" s="144">
        <v>4.4669999999999994E-2</v>
      </c>
      <c r="M4" s="144">
        <v>4.3880000000000002E-2</v>
      </c>
      <c r="N4" s="144">
        <v>4.3120000000000006E-2</v>
      </c>
      <c r="O4" s="144">
        <v>4.2369999999999998E-2</v>
      </c>
      <c r="P4" s="144">
        <v>4.163E-2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0.12513163624222304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0.11663096191987786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7.404928995318949E-2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0.62933333333333341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0.82966666666666666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44.051000000000002</v>
      </c>
      <c r="D13" s="143">
        <v>42.476999999999997</v>
      </c>
      <c r="E13" s="143">
        <v>40.933</v>
      </c>
      <c r="F13" s="143">
        <v>39.511000000000003</v>
      </c>
      <c r="G13" s="143">
        <v>38.198999999999998</v>
      </c>
      <c r="H13" s="143">
        <v>36.982999999999997</v>
      </c>
      <c r="I13" s="143">
        <v>35.823</v>
      </c>
      <c r="J13" s="143">
        <v>34.697000000000003</v>
      </c>
      <c r="K13" s="143">
        <v>33.652000000000001</v>
      </c>
      <c r="L13" s="143">
        <v>32.639000000000003</v>
      </c>
      <c r="M13" s="143">
        <v>31.792000000000002</v>
      </c>
      <c r="N13" s="143">
        <v>30.809000000000001</v>
      </c>
      <c r="O13" s="143">
        <v>30.018999999999998</v>
      </c>
      <c r="P13" s="143">
        <v>29.21</v>
      </c>
    </row>
    <row r="14" spans="1:16" x14ac:dyDescent="0.25">
      <c r="B14" s="16" t="s">
        <v>170</v>
      </c>
      <c r="C14" s="143">
        <f>maternal_mortality</f>
        <v>5.0999999999999996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0.36099999999999999</v>
      </c>
      <c r="E2" s="92">
        <f>food_insecure</f>
        <v>0.36099999999999999</v>
      </c>
      <c r="F2" s="92">
        <f>food_insecure</f>
        <v>0.36099999999999999</v>
      </c>
      <c r="G2" s="92">
        <f>food_insecure</f>
        <v>0.36099999999999999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0.36099999999999999</v>
      </c>
      <c r="F5" s="92">
        <f>food_insecure</f>
        <v>0.36099999999999999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0.16241296173826922</v>
      </c>
      <c r="D7" s="92">
        <f>diarrhoea_1_5mo/26</f>
        <v>0.12635373834076924</v>
      </c>
      <c r="E7" s="92">
        <f>diarrhoea_6_11mo/26</f>
        <v>0.12635373834076924</v>
      </c>
      <c r="F7" s="92">
        <f>diarrhoea_12_23mo/26</f>
        <v>7.1885454356538467E-2</v>
      </c>
      <c r="G7" s="92">
        <f>diarrhoea_24_59mo/26</f>
        <v>7.1885454356538467E-2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0.36099999999999999</v>
      </c>
      <c r="F8" s="92">
        <f>food_insecure</f>
        <v>0.36099999999999999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0.65700000000000003</v>
      </c>
      <c r="E9" s="92">
        <f>IF(ISBLANK(comm_deliv), frac_children_health_facility,1)</f>
        <v>0.65700000000000003</v>
      </c>
      <c r="F9" s="92">
        <f>IF(ISBLANK(comm_deliv), frac_children_health_facility,1)</f>
        <v>0.65700000000000003</v>
      </c>
      <c r="G9" s="92">
        <f>IF(ISBLANK(comm_deliv), frac_children_health_facility,1)</f>
        <v>0.65700000000000003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0.16241296173826922</v>
      </c>
      <c r="D11" s="92">
        <f>diarrhoea_1_5mo/26</f>
        <v>0.12635373834076924</v>
      </c>
      <c r="E11" s="92">
        <f>diarrhoea_6_11mo/26</f>
        <v>0.12635373834076924</v>
      </c>
      <c r="F11" s="92">
        <f>diarrhoea_12_23mo/26</f>
        <v>7.1885454356538467E-2</v>
      </c>
      <c r="G11" s="92">
        <f>diarrhoea_24_59mo/26</f>
        <v>7.1885454356538467E-2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0.36099999999999999</v>
      </c>
      <c r="I14" s="92">
        <f>food_insecure</f>
        <v>0.36099999999999999</v>
      </c>
      <c r="J14" s="92">
        <f>food_insecure</f>
        <v>0.36099999999999999</v>
      </c>
      <c r="K14" s="92">
        <f>food_insecure</f>
        <v>0.36099999999999999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0.57600000000000007</v>
      </c>
      <c r="I17" s="92">
        <f>frac_PW_health_facility</f>
        <v>0.57600000000000007</v>
      </c>
      <c r="J17" s="92">
        <f>frac_PW_health_facility</f>
        <v>0.57600000000000007</v>
      </c>
      <c r="K17" s="92">
        <f>frac_PW_health_facility</f>
        <v>0.57600000000000007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0.21</v>
      </c>
      <c r="I18" s="92">
        <f>frac_malaria_risk</f>
        <v>0.21</v>
      </c>
      <c r="J18" s="92">
        <f>frac_malaria_risk</f>
        <v>0.21</v>
      </c>
      <c r="K18" s="92">
        <f>frac_malaria_risk</f>
        <v>0.21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0.22399999999999998</v>
      </c>
      <c r="M23" s="92">
        <f>famplan_unmet_need</f>
        <v>0.22399999999999998</v>
      </c>
      <c r="N23" s="92">
        <f>famplan_unmet_need</f>
        <v>0.22399999999999998</v>
      </c>
      <c r="O23" s="92">
        <f>famplan_unmet_need</f>
        <v>0.22399999999999998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0.38133714899725202</v>
      </c>
      <c r="M24" s="92">
        <f>(1-food_insecure)*(0.49)+food_insecure*(0.7)</f>
        <v>0.56580999999999992</v>
      </c>
      <c r="N24" s="92">
        <f>(1-food_insecure)*(0.49)+food_insecure*(0.7)</f>
        <v>0.56580999999999992</v>
      </c>
      <c r="O24" s="92">
        <f>(1-food_insecure)*(0.49)+food_insecure*(0.7)</f>
        <v>0.56580999999999992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0.16343020671310798</v>
      </c>
      <c r="M25" s="92">
        <f>(1-food_insecure)*(0.21)+food_insecure*(0.3)</f>
        <v>0.24248999999999998</v>
      </c>
      <c r="N25" s="92">
        <f>(1-food_insecure)*(0.21)+food_insecure*(0.3)</f>
        <v>0.24248999999999998</v>
      </c>
      <c r="O25" s="92">
        <f>(1-food_insecure)*(0.21)+food_insecure*(0.3)</f>
        <v>0.24248999999999998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0.12919943348964</v>
      </c>
      <c r="M26" s="92">
        <f>(1-food_insecure)*(0.3)</f>
        <v>0.19170000000000001</v>
      </c>
      <c r="N26" s="92">
        <f>(1-food_insecure)*(0.3)</f>
        <v>0.19170000000000001</v>
      </c>
      <c r="O26" s="92">
        <f>(1-food_insecure)*(0.3)</f>
        <v>0.19170000000000001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0.32603321080000003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0.21</v>
      </c>
      <c r="D33" s="92">
        <f t="shared" si="3"/>
        <v>0.21</v>
      </c>
      <c r="E33" s="92">
        <f t="shared" si="3"/>
        <v>0.21</v>
      </c>
      <c r="F33" s="92">
        <f t="shared" si="3"/>
        <v>0.21</v>
      </c>
      <c r="G33" s="92">
        <f t="shared" si="3"/>
        <v>0.21</v>
      </c>
      <c r="H33" s="92">
        <f t="shared" si="3"/>
        <v>0.21</v>
      </c>
      <c r="I33" s="92">
        <f t="shared" si="3"/>
        <v>0.21</v>
      </c>
      <c r="J33" s="92">
        <f t="shared" si="3"/>
        <v>0.21</v>
      </c>
      <c r="K33" s="92">
        <f t="shared" si="3"/>
        <v>0.21</v>
      </c>
      <c r="L33" s="92">
        <f t="shared" si="3"/>
        <v>0.21</v>
      </c>
      <c r="M33" s="92">
        <f t="shared" si="3"/>
        <v>0.21</v>
      </c>
      <c r="N33" s="92">
        <f t="shared" si="3"/>
        <v>0.21</v>
      </c>
      <c r="O33" s="92">
        <f t="shared" si="3"/>
        <v>0.21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2020-03-24T06:49:34Z</dcterms:modified>
</cp:coreProperties>
</file>