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E2956CA-9CF8-46C8-975B-63FDF430A30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I13" i="2" s="1"/>
  <c r="G14" i="2"/>
  <c r="G15" i="2"/>
  <c r="G2" i="2"/>
  <c r="I24" i="2"/>
  <c r="I18" i="2"/>
  <c r="I20" i="2"/>
  <c r="I29" i="2"/>
  <c r="I3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I15" i="2"/>
  <c r="I14" i="2"/>
  <c r="I9" i="2"/>
  <c r="I8" i="2"/>
  <c r="I7" i="2"/>
  <c r="I6" i="2"/>
  <c r="I5" i="2"/>
  <c r="I4" i="2"/>
  <c r="I3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94544DA-9C6F-4285-A83D-1EAFAB1E31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B79420B-A909-4B07-9833-FFD08B4984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606F909E-A41C-45BE-9DF1-FB32CF11632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48917A9C-CBBA-4D60-9C7A-3B5877B11E3B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C3A64227-6F77-447D-8C95-3E9D0947BF9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216367F-BC14-4A27-8C3B-D133B03FA2C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F4C5155A-C5A0-4A11-89B0-BE60D2EE2FD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100519B-0D11-41EA-8729-E58DD6586A3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52BF15F-4472-4883-85C8-99671CBA0EA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78E133F-46A8-4408-829A-F50F44B4964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648F5B1-EC89-43EB-AEA3-C15CE52123B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617EC727-5F9D-48FA-B293-AF78989C4B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6158AC9-F95A-4023-954B-90C83885EE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2048DA7-D77A-4D1F-80C5-3E93452310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E548D0F-4756-48C8-9794-D9C81B2D60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76C9BF1-740A-4636-A50D-4E3C7601D6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A8C34E2-9267-464E-90F9-069F8D76E5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E6154A8-9A56-438C-AED5-B6B60DC4F9B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F526B5-C53F-4EC5-87AE-AB04B763EF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02C1A3F0-559D-4F1D-972B-4652F7CA22E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29E6305-8395-4281-83F6-7796354D983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0A5683F7-0340-43DF-BD99-C2170656848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CA82E06-3588-4438-8A86-1852DA9024A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CB22B72-93DF-4702-9A61-449CAC26C1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D866420-91D8-4D23-89BE-0FA227AB372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22C56858-C0E1-4852-BF16-53DC021B9B6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D9107FF-E24A-472F-AF53-38DA1A3609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CFA32E6-C7A1-4281-8C3E-3B9EC616E92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CDCCCBF-82EC-411D-A31F-245A75DA0C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BFA447C-C7B5-45BE-81EF-DEFAC272FC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F8FFC17C-D878-4BBB-B7B6-C0430CBC25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B230C93-79E0-4DC9-B645-1643DEB6C9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C133EA6-BCBA-49AA-A891-D23003CDBA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ED467DC-714C-44BB-80B7-E5B1A1DDCE0F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A9E2CE11-E5AC-4E49-A058-903D7710BDD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CB59AB4-06D9-42AC-B90A-F81C6C6325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67D111B7-3055-4023-8D93-0E8611B27A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3BF72A2-1F94-4111-AD6E-10BD2F3C7F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44844C5-C679-410D-80C8-819F34F683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7C53C31-1EDD-4151-8B65-A3DDA7080B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59C6FF3-CE16-4406-957F-9DDDE20481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36C17C6-5808-43AE-B5E1-3D54A22863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68E908F-5C98-4760-A400-966447514B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6F8B563-349B-4B20-9D55-FD5DFB0EF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E50F13F1-4D8A-48C7-96DC-6B736B07CF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D8ADC42-4033-4E23-871D-BF8CA9D676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E6CDF50-309D-4BD7-894C-A027AC3BEE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D1E9DC4-D0E0-4727-A6A2-AF96FC8859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D8197112-56FA-4E04-B6A0-2D1E0A4CBE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8967C06-E165-4C8F-ACE8-6AE96A47D9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BB70572-44C6-4B46-9C57-C5BCE97BE0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761F4B0-26AF-4382-89E0-9573557825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ECD528C-632A-4B13-B362-C590C0D6CE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9321A21B-35CE-4060-AD8C-253C112E65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14481EF-AA34-455D-A41A-9B06A0DA84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C2726D6-17B3-45E8-9448-89C60F52C3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0E5D428-6B53-432D-B983-971190A761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378474D-A2CC-4751-B175-7C1A2544AE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BE7AB8C-4601-4133-AA71-36B9630468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579F9A7-C4F1-40AD-A89E-23772ECAA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0772D1C-91F8-4075-824D-945D73A02D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02F1474-3441-4A1C-977E-C4769E41AA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9767696-5F03-4E5C-9D91-D2A979A14E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C00D3BD-325B-419B-B092-E9A9AA69FF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2E6A0BD-388F-43AA-B6F8-FE93071F37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E13FF005-D8A4-418A-AE68-A3966E4B78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5E85DF1-AD27-425E-B4BB-A2244B806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6A43EA6-BD36-4971-86B0-EF0617745B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C01BCBE-F623-42E2-A1CB-AC7DD53D8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01BA965-2B97-4BA5-B1F3-DDEE976D2F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EA56362E-FA02-433D-B6F2-D425BFDEA4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57FA92E-AF52-41CF-A342-578218DA54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5A432F1-FE0D-4517-B424-51DB21D313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098889D8-B7F1-4EFB-94A3-5AD2DA2ACF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22A83F2-38C1-416D-93C8-0F507B56E3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EF089EA-EEEB-4FE7-97F5-274449AABF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8B83313-6855-4B90-B46F-2B2674B4F8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F030E0D-46C0-4430-840E-B5C03A9CF4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1E8014C8-11BE-47C9-953F-5216E79EEE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3CE4BF5-B8A5-4CCB-821A-9C2745F8F1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9376459-5EEC-443E-AE8B-C28D034AD2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BB0125C-B40B-49FF-A6A7-F4DAC56C3A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216A58AF-9179-4799-BA8A-46C6729D0E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078F2796-5559-48D2-BCEB-EB1EF7E0FE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53770BA-CDBE-4F93-B685-A185DD18F0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B416471D-AC87-42B5-A113-34D33D0546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C307DBB-688D-4646-B5AB-36C7938E89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6950355-98C8-49FC-941A-B0447FE14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71CE314-7D28-46C1-8DA2-06173CFBE9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68DD93A-F3D0-4ADB-9191-AD41A43F03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6557DF91-45CA-4238-B49D-559243019B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4BF7935-CC3A-4470-8FB7-F70074208B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91768E6-FDB2-442C-AEE8-03F3EDD2BE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F7CF39EB-34BD-4C5B-9CB1-5DC0158291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25A379D7-0E22-4D17-A2D0-EE9F236D70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D27C5AE-1119-473F-8048-3303CC19BC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3246D1F-5F63-4F93-9413-32AC4FA81C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99A28D3-D394-4A49-93AC-3A21B75485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60BA190-FA66-4F88-A743-DE2AD53887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144198CC-A5A2-43A9-9ADF-8AAC43F7E5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C3BDFA5-099A-45FA-AC00-6605176C01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02AC7A5-E2A4-4752-B10C-FB3DB21C1A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EE5FC01-618D-4232-8C61-12510DA03E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1DED5AD-7E81-4044-B296-D5405D7E22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2A75A4C-6A21-41CF-8769-FE256FAB2D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740A48D4-A1C1-4202-A0EF-AB9C2DEF4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5B81D57-031D-4687-A5FF-45DD0A34DD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2E530D1-95BD-4256-A68A-0299036F9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9B15F5A-6D7D-4837-B70B-9FFD7BAC77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3F99DF9-5D4E-496B-8CF3-2F6C6C1928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70E5C0E2-36F3-4247-8906-C3EF1DB264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4034229-0CAC-437F-8CF2-284CAC6E24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FF47950-5673-48C8-A91A-67EE8C7CED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24CF0DF-6313-4F48-9F47-DC9C008E76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7C02FEE-8AFF-48DA-B802-44CC8D8048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31895F1-1EA1-4900-B7BC-DE41DF6B00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F1B7517B-661C-47DF-A6B6-FFFBCF94B2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C1CC7537-977C-4CF8-9921-5FC3560C61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2EE3D388-472A-4657-A864-C8C10A9570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1D043A4-2ED9-4C57-9471-FDE8010F03F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ACD3AC9-2B2F-480A-B9E5-509C9265D6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4B6F0556-F234-4DB5-8371-42C9363B85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4C3696E-15CE-44EA-BF88-691E956985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53F308C-1AEB-4364-B672-94B21CCA84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1642881-4CDC-4413-AB34-CA123E39BA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8D18A195-5125-4884-994D-0DBD8CB51B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E3908F3-1469-481C-B396-39FDA7B8C7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556AE15-8BD9-4DAE-8EF2-E3CEF5188A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C59AFB1E-90E0-47B7-99BC-632D641F53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EB2C2EC-3524-424F-8AB1-77DA9CA9A0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90BB7BE-C956-421A-B13B-6AF35BEAFE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17B8B4D7-0968-47DA-ADBA-3582909D917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627ED28-292D-45F4-AC58-3F3EE12C578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91ABD733-BF84-4452-8865-FF9758FA07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8AB909E-39CD-4F1E-9438-6CE68F01C6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7D1DF6E-284E-4F5F-AC19-E27A7445F1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107084C-C1DF-4C3C-9237-7F50EC74F3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50B78FA5-C56B-4FBD-ACBD-5223B1F7B18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21A59B1-33B4-4C27-9ACF-C0564E5463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A1B6C27-FE09-4792-90C5-09F99AA8C1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B80D7DB-578F-4CE4-BAA0-387E120797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74EF0FD-C887-429D-812B-C29AB00BFD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E9068E4C-CC86-4E73-A1F9-F4151B6DBB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87F8263-0319-450C-8960-1D653EC555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00A1872E-F9F0-4031-99EE-735849EB43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29D5D5CC-1009-43A5-BB2D-0C5E8FAF94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536C4539-6E32-4CCD-A129-8040E1F3A1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9DA7B8F-DF09-4097-B6D1-EE7C8FF648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45CED96-600F-4519-877A-E13F5352ED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8D8E714-4EFE-4C12-BCC2-DED8E686DF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4280B06-146C-465E-82A9-409448E9E8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63E917D-51F3-4458-BA36-7A3ADE35A7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330ED6F-D88F-4C6C-9583-022195DC52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4E00321-9686-4F29-BE62-07DB0043D9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F847C1D-77A9-472E-B86E-3D49D2EFDF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7D62665-4686-4A8B-BF32-6C88BBBC1E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5E97D96-E4D1-4896-B0E4-A81CE29EF7B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E71E738-224C-4BF4-9B43-D71B90BA048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136B104-250A-449A-8E17-E34FCEE788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AF70DC68-A383-4F55-A795-6427B6C31E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69D32DA-F688-48F5-AF9E-32F066485D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9C33261B-6B55-4B92-AC94-761979E4C2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9926761-64EC-4B1D-9B90-FE63FD8A62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2AAD25F4-6E8C-424F-B866-DAD26C2C59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BD0EA836-46DA-4C4D-A19D-31FBD71787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F2E49C3-801F-48EC-9E29-9776661A14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C2735FD7-098A-4BE1-A653-2763EE08EA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0933195-4678-454B-B3D5-A07C022917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AAF2491-DB4D-469F-B73A-8D9849F9CD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0318318-3C3A-4BDE-91A7-67492BE037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523277A-F82E-40A6-B1B0-3C4C6CC863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F511F2B-BD2B-40FE-A060-0670F2B2B0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19E424B-BC4D-47DD-9273-7429B8D83B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6F32D32-C29B-4ECB-9808-0FF624B6DB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EE70B00-E9F0-4DB9-BA3E-54C626A9FC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4E17A95-B356-4F23-911C-90E208499B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9C8E3C1-C982-47B5-921E-94CB6AC5BB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B124A9F8-FABE-42A4-91E6-CB1A26F195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E59F3D7-1B10-4A5D-9D87-22E028F117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F5B18089-1169-4909-A167-575C8E0E76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4D26561-5009-4A78-AED0-7478654E47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F14E191-FF2B-4098-AC6D-50E4A7678B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2425A452-D657-4147-AC25-B250DB658D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39D133F-61FC-4B59-AD51-BC7A90F09AB1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2A97D7B3-B519-4CA5-A21D-457F0EB0886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D5E43A09-1F5D-4F07-9309-D421B6EF207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F15D6F80-2FD5-445F-BBCF-C8EA11F08AD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65F930B3-2E22-4EAE-9E70-04849813238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1F3E02F9-ECC9-43D7-973C-9524E860920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EE63EFBE-F9E8-4D7C-919A-B1C46FCFD40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ECEC985F-91D4-4F88-BF14-57A7BD4B6C7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6480ADFA-01A0-4D05-94D8-27DEEA40B3C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0A6C9C7C-8AEB-4731-BB30-F64631398D7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2EA204FD-3DEC-4E28-B196-7F4F15B9D5C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45DB2BC0-E885-414B-9132-C86EC9363FF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7F949ED6-09F1-44A5-98F2-CDF3E435DC9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99C2B20B-4001-4D11-98CA-6C1E1BFCEDC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1E2B7A13-B0A5-4003-B5C1-DC68843A6F5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EBE5F01D-87E2-46BE-BB78-58A8913DD6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0907FFD-445E-4421-9C59-7AD74A3F30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8F94D90-57A9-4360-951B-DC306818D3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4468DD4-93DD-4D79-AC10-5A9B71088A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AE9EEF4-DA34-46CA-90B4-490C719F5A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A87361F-3CD7-4BED-8D86-9AFB3356F5C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B060943F-EF19-44FF-AB45-E631589B468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4EE347F0-5B3B-457B-88CA-8E8C00AEA26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053F4BB-97E3-40EC-AD60-81FD78EE48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905FE44-9253-4FA8-BBDE-75A92DCAE0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B98A625-BE28-480A-BF08-79526C0A5F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0BD56E9-A824-46C5-A3D9-E239EE356D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CC7128D2-1DFF-4B7F-ADBF-42B51BC371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F0A05CF3-75B7-47C5-A37D-8EB69FB0AF1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DA39E74-76D3-4079-B92F-57E57BB49F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3177560-ACF0-4ED9-B4AD-1CE437DDA10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8360B2B-01D5-4289-A4B5-3D72BE380A2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D6B13FCA-68BE-4C71-BB1C-06D01BE4824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C06E6B1-C82A-4AA8-82BA-70A654E708E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5D2F4E7D-8363-4F8D-A145-2DD09B59AAC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D83E3C79-259F-400B-9274-77563C21178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E21898C-461B-4F77-AD01-02ABA6654A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AB280AB-F725-4120-99FB-BA39BFF6C7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1EF5D70F-194E-4C1C-BA3E-F4B4D0B7A7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8A3CF735-2153-473F-8BEF-17809717DF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9507572-CCF4-4B70-899E-6C050543E7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108C7C80-7025-4849-8F58-D94C4351DD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F65971AB-BB8E-4B5D-97EB-83A33579E8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27448DD-3891-4EB5-95E5-AED9CAD762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3F0C221-6430-410B-A488-6BD76FB92B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EDC8E08-7FB2-4131-B570-D4F89A3AC3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5A2714E6-7AE5-4F2B-9A85-CE11B3D2B0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0A351CA8-F2A1-42A5-8D48-982BDFEDC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37F4B46-2CDA-4DEB-8966-48C612D989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2FA6CAEA-C7DF-48AA-85D2-59A97EF56E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2A1279D-EE2D-4231-938F-E57373C820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39AAC620-1C9D-41BA-8072-872E620918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52468A3-BB54-4757-A873-CA3D1CEC4B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81B2410-2831-4302-B98A-4F3BFED8A6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759569E-6367-489D-B8B6-9117DDFBD8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C03A30D-74D4-45A8-A190-2122F353CA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6DE3687-3C64-421C-98E7-33A11238AB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C262D3F-5709-44E3-B66E-18EE6F77CD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B46C209-CA40-42A8-80E0-48FFDBD75F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C85719C-923B-4187-AC19-DD989919FC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88356F6C-3EC0-4CB8-8D30-591DF3C8F5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717A0C7-DD13-485A-850E-A173B64957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75A7028-445F-41B6-B886-6C37F95046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424CB5B-B08E-4AC1-AA43-575916CAE1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2FE3C53-1830-4E30-9680-139E434DC5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AB0C3F9-9043-471A-8DAA-B1EAAB668C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34B5C42-FCA0-454C-B2D0-207856827D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41306020-7F2E-471A-8366-CE91C59A65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C65B2EEA-4D73-4B93-B6DA-B831C1D336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F054807-F2D6-423D-B42D-6EA3777E7C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E67A233-87FD-40EA-BACD-6BA94D39F4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8D9258EF-A2BA-429E-B6A7-81A06953D2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C0B7230-963E-4134-BBB4-337C27C8D6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0E6B967-3AEF-4646-BDB1-9FD0A4DFC0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A40CC6B-3CA9-48A6-8316-A3EE1AAA0B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AD2C2CB-77EE-4C43-96D0-6DF49A546A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B339A18-0AA2-4035-9637-90989DE00D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C605B728-1B7F-4C67-8CB6-9084AFB43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DF7A162-60C5-4C41-A513-60CD083B179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0D7E152-22AA-4BFB-83FE-780DA2435E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02E1C2A-3842-4501-AF3A-41CC35CDC3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4FA4FFD-F795-45C1-A976-C9271FEED50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58AF703-3C85-4AAD-B85D-DC805DAF7D0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6C2FE85-68BF-4DFE-838C-DB3616C9238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FF0A484-41AC-4307-B376-F80CA5EBA1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B83640B0-6B57-48AE-BD69-0FA01E0B37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0621F592-ABC6-401B-AB20-81BCD30DB5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EBB455EB-F4DE-465B-8A4C-F1841DE2D20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FA3FE50-F02B-443F-B092-4A9DF7D0CD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0E2CDE5C-2F9C-49AE-9808-BDE5AAA2ABF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09E40A3-7BAF-4799-A0C1-CE322FBDE34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A6B4D45-F821-4EDF-BEA1-CA990BC69B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8B2100A-4062-4BCF-85CE-E8775396E74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73E5735A-5BA9-48E0-A3F7-D4D0EF8D1B4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E7AC6E4-6A92-4C53-9CD8-CB75D130AF9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6AE9822-7AA7-46BF-A7C4-0D8EC241A3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D8DD223-72BC-4B91-B079-D1F8B92093C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CABD564-117C-46A9-B615-6CE7D7CAC2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05B7589-2599-4495-8E39-5D6F3EFF3B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F793820D-6DC8-407D-9A7B-2F23D0B02A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1A4AB17-9160-4187-8D40-8273026EDA8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F23BE8D-DB43-4574-B128-11FE98615A1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AA4A17A-5366-457C-A2AA-CB9A1459069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172D81B-9F88-4A60-BD34-638AAC7798C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93F507B-0D67-4754-BF46-2057CCE4648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063439D-F6B6-470A-9D65-2ADAD9029009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7AEE3CE-E543-4091-8928-15467506B97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5CB7FCB-939F-47F2-B0E9-D7161A104C7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3FE27C2-BC4D-4D68-A14E-1B36058E17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D0C8E70-54EF-4947-94D4-ED0BA20B98B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23A8340-8797-40D3-817E-DB5E73D9EB1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856A186-1BF7-4A51-94AC-29A2B208E15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A3C19B2-FA8A-486D-880A-37E376249B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08BA19B-2EAE-4A71-8165-4F5933C5960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1F4AB8D-822C-4312-9B35-A4159D30F60F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4CE55E29-E454-41BE-86B8-F31AA41812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614398D-E16A-40AC-9EE1-FB94B95F7C2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808CD8C0-17D6-48CA-8575-9EE176CCCA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FC0A6E6-E706-478C-AB77-8063D388AE2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97745D0-9D6A-45AC-B29D-EEEC99652D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DD17BE4-7FB4-41DF-B806-A2282346874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ABEC3CC-AD57-4553-B2FE-433905FCDC2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FA163B4B-ACA6-4C17-A1D8-5EFC14DF65A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F287846-BC2B-41B1-85C1-83A2E5F731F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550275AF-B134-4118-86BF-8E9DF5DCC0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DA3EB80-5E6C-407D-AFCA-7D6705471F0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82A9A773-5965-4C79-A3A2-7DA3DABDA2A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09DC4C3-DB58-4596-B783-BED8B36C77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31B4577-2839-4932-ABD3-E50D5F206AA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FDA5C60-7982-4D7B-B562-D44C3BFBE9B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AE424C6-CCB5-475B-A58A-C59543EE11C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1D6D66E-2CC8-4660-AD29-B372CE270C6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F7CB14E-1819-4C99-9CFB-0EA35B340CC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9F4C2E2-2D5E-44C9-91DC-227BEFBEBF1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4DD1C91-A006-4E4C-8AC4-C5F8A191959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64A8153-B46E-4FB4-AC44-C77A3F4AD6E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07E4A05D-4844-44C2-A86A-C683EA9D26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647CA6C3-3D52-42BF-B5CA-780E5CB0722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E20C037-F485-4377-A495-0A7A2A55B4AB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F70BDDC-7352-4E0F-B66A-A6E53D6050B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<sst xmlns="http://schemas.openxmlformats.org/spreadsheetml/2006/main" count="1102" uniqueCount="271">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</sst>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14542</v>
      </c>
    </row>
    <row r="8" spans="1:3" ht="15" customHeight="1" x14ac:dyDescent="0.25">
      <c r="B8" s="7" t="s">
        <v>106</v>
      </c>
      <c r="C8" s="70">
        <v>0.14400000000000002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0.70499999999999996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0.64200000000000002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2.3700000000000002E-2</v>
      </c>
    </row>
    <row r="24" spans="1:3" ht="15" customHeight="1" x14ac:dyDescent="0.25">
      <c r="B24" s="20" t="s">
        <v>102</v>
      </c>
      <c r="C24" s="71">
        <v>0.4365</v>
      </c>
    </row>
    <row r="25" spans="1:3" ht="15" customHeight="1" x14ac:dyDescent="0.25">
      <c r="B25" s="20" t="s">
        <v>103</v>
      </c>
      <c r="C25" s="71">
        <v>0.4929</v>
      </c>
    </row>
    <row r="26" spans="1:3" ht="15" customHeight="1" x14ac:dyDescent="0.25">
      <c r="B26" s="20" t="s">
        <v>104</v>
      </c>
      <c r="C26" s="71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0.04</v>
      </c>
    </row>
    <row r="31" spans="1:3" ht="14.25" customHeight="1" x14ac:dyDescent="0.25">
      <c r="B31" s="30" t="s">
        <v>77</v>
      </c>
      <c r="C31" s="73">
        <v>5.2999999999999999E-2</v>
      </c>
    </row>
    <row r="32" spans="1:3" ht="14.25" customHeight="1" x14ac:dyDescent="0.25">
      <c r="B32" s="30" t="s">
        <v>78</v>
      </c>
      <c r="C32" s="73">
        <v>0.55000000000000004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</v>
      </c>
    </row>
    <row r="38" spans="1:5" ht="15" customHeight="1" x14ac:dyDescent="0.25">
      <c r="B38" s="16" t="s">
        <v>91</v>
      </c>
      <c r="C38" s="75">
        <v>42.7</v>
      </c>
      <c r="D38" s="17"/>
      <c r="E38" s="18"/>
    </row>
    <row r="39" spans="1:5" ht="15" customHeight="1" x14ac:dyDescent="0.25">
      <c r="B39" s="16" t="s">
        <v>90</v>
      </c>
      <c r="C39" s="75">
        <v>54.6</v>
      </c>
      <c r="D39" s="17"/>
      <c r="E39" s="17"/>
    </row>
    <row r="40" spans="1:5" ht="15" customHeight="1" x14ac:dyDescent="0.25">
      <c r="B40" s="16" t="s">
        <v>171</v>
      </c>
      <c r="C40" s="75">
        <v>0.9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2.23E-2</v>
      </c>
      <c r="D45" s="17"/>
    </row>
    <row r="46" spans="1:5" ht="15.75" customHeight="1" x14ac:dyDescent="0.25">
      <c r="B46" s="16" t="s">
        <v>11</v>
      </c>
      <c r="C46" s="71">
        <v>7.3800000000000004E-2</v>
      </c>
      <c r="D46" s="17"/>
    </row>
    <row r="47" spans="1:5" ht="15.75" customHeight="1" x14ac:dyDescent="0.25">
      <c r="B47" s="16" t="s">
        <v>12</v>
      </c>
      <c r="C47" s="71">
        <v>0.16519999999999999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4.6341197506899974</v>
      </c>
      <c r="D51" s="17"/>
    </row>
    <row r="52" spans="1:4" ht="15" customHeight="1" x14ac:dyDescent="0.25">
      <c r="B52" s="16" t="s">
        <v>125</v>
      </c>
      <c r="C52" s="76">
        <v>3.8456413679499999</v>
      </c>
    </row>
    <row r="53" spans="1:4" ht="15.75" customHeight="1" x14ac:dyDescent="0.25">
      <c r="B53" s="16" t="s">
        <v>126</v>
      </c>
      <c r="C53" s="76">
        <v>3.8456413679499999</v>
      </c>
    </row>
    <row r="54" spans="1:4" ht="15.75" customHeight="1" x14ac:dyDescent="0.25">
      <c r="B54" s="16" t="s">
        <v>127</v>
      </c>
      <c r="C54" s="76">
        <v>2.6971200562000002</v>
      </c>
    </row>
    <row r="55" spans="1:4" ht="15.75" customHeight="1" x14ac:dyDescent="0.25">
      <c r="B55" s="16" t="s">
        <v>128</v>
      </c>
      <c r="C55" s="76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0.577343733224425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41.719855648336448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44.789305247946928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158.70578687466158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2.0479066798894454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1.2331436740953761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1.2331436740953761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1.2331436740953761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1.2331436740953761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14.314367117067292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14.314367117067292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0.37065239935599892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0.75700000000000001</v>
      </c>
      <c r="C18" s="85">
        <v>0.95</v>
      </c>
      <c r="D18" s="87">
        <v>3.7356966196012213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3.7356966196012213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3.7356966196012213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21.53623251599171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24.468800057211062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4.7368458458873075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20.098178904392952</v>
      </c>
      <c r="E24" s="86" t="s">
        <v>202</v>
      </c>
    </row>
    <row r="25" spans="1:5" ht="15.75" customHeight="1" x14ac:dyDescent="0.25">
      <c r="A25" s="52" t="s">
        <v>87</v>
      </c>
      <c r="B25" s="85">
        <v>9.0000000000000011E-3</v>
      </c>
      <c r="C25" s="85">
        <v>0.95</v>
      </c>
      <c r="D25" s="86">
        <v>15.799780768100735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4.9188397468354514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4.8302458904109784</v>
      </c>
      <c r="E27" s="86" t="s">
        <v>202</v>
      </c>
    </row>
    <row r="28" spans="1:5" ht="15.75" customHeight="1" x14ac:dyDescent="0.25">
      <c r="A28" s="52" t="s">
        <v>84</v>
      </c>
      <c r="B28" s="85">
        <v>0.61499999999999999</v>
      </c>
      <c r="C28" s="85">
        <v>0.95</v>
      </c>
      <c r="D28" s="86">
        <v>2.1072541605383672</v>
      </c>
      <c r="E28" s="86" t="s">
        <v>202</v>
      </c>
    </row>
    <row r="29" spans="1:5" ht="15.75" customHeight="1" x14ac:dyDescent="0.25">
      <c r="A29" s="52" t="s">
        <v>58</v>
      </c>
      <c r="B29" s="85">
        <v>0.75700000000000001</v>
      </c>
      <c r="C29" s="85">
        <v>0.95</v>
      </c>
      <c r="D29" s="86">
        <v>76.423918391184941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4.0044889616495247</v>
      </c>
      <c r="E30" s="86" t="s">
        <v>202</v>
      </c>
    </row>
    <row r="31" spans="1:5" ht="15.75" customHeight="1" x14ac:dyDescent="0.25">
      <c r="A31" s="52" t="s">
        <v>28</v>
      </c>
      <c r="B31" s="85">
        <v>0.54</v>
      </c>
      <c r="C31" s="85">
        <v>0.95</v>
      </c>
      <c r="D31" s="86">
        <v>0.75019485502059058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0.33799999999999997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0.39700000000000002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0.66900000000000004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0.34700000000000003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5.8546499383283868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0.7740564947582681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3244.1286579999996</v>
      </c>
      <c r="C2" s="78">
        <v>5504</v>
      </c>
      <c r="D2" s="78">
        <v>10311</v>
      </c>
      <c r="E2" s="78">
        <v>8097</v>
      </c>
      <c r="F2" s="78">
        <v>5904</v>
      </c>
      <c r="G2" s="22">
        <f t="shared" ref="G2:G40" si="0">C2+D2+E2+F2</f>
        <v>29816</v>
      </c>
      <c r="H2" s="22">
        <f t="shared" ref="H2:H40" si="1">(B2 + stillbirth*B2/(1000-stillbirth))/(1-abortion)</f>
        <v>3790.6714597362288</v>
      </c>
      <c r="I2" s="22">
        <f>G2-H2</f>
        <v>26025.32854026377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3243.4659999999999</v>
      </c>
      <c r="C3" s="78">
        <v>5200</v>
      </c>
      <c r="D3" s="78">
        <v>10400</v>
      </c>
      <c r="E3" s="78">
        <v>8400</v>
      </c>
      <c r="F3" s="78">
        <v>5900</v>
      </c>
      <c r="G3" s="22">
        <f t="shared" si="0"/>
        <v>29900</v>
      </c>
      <c r="H3" s="22">
        <f t="shared" si="1"/>
        <v>3789.8971628346644</v>
      </c>
      <c r="I3" s="22">
        <f t="shared" ref="I3:I15" si="3">G3-H3</f>
        <v>26110.102837165337</v>
      </c>
    </row>
    <row r="4" spans="1:9" ht="15.75" customHeight="1" x14ac:dyDescent="0.25">
      <c r="A4" s="7">
        <f t="shared" si="2"/>
        <v>2019</v>
      </c>
      <c r="B4" s="77">
        <v>3252.3599999999997</v>
      </c>
      <c r="C4" s="78">
        <v>5100</v>
      </c>
      <c r="D4" s="78">
        <v>10500</v>
      </c>
      <c r="E4" s="78">
        <v>8600</v>
      </c>
      <c r="F4" s="78">
        <v>5900</v>
      </c>
      <c r="G4" s="22">
        <f t="shared" si="0"/>
        <v>30100</v>
      </c>
      <c r="H4" s="22">
        <f t="shared" si="1"/>
        <v>3800.2895472056589</v>
      </c>
      <c r="I4" s="22">
        <f t="shared" si="3"/>
        <v>26299.710452794341</v>
      </c>
    </row>
    <row r="5" spans="1:9" ht="15.75" customHeight="1" x14ac:dyDescent="0.25">
      <c r="A5" s="7">
        <f t="shared" si="2"/>
        <v>2020</v>
      </c>
      <c r="B5" s="77">
        <v>3259.7179999999998</v>
      </c>
      <c r="C5" s="78">
        <v>5100</v>
      </c>
      <c r="D5" s="78">
        <v>10500</v>
      </c>
      <c r="E5" s="78">
        <v>8700</v>
      </c>
      <c r="F5" s="78">
        <v>6100</v>
      </c>
      <c r="G5" s="22">
        <f t="shared" si="0"/>
        <v>30400</v>
      </c>
      <c r="H5" s="22">
        <f t="shared" si="1"/>
        <v>3808.8871595512601</v>
      </c>
      <c r="I5" s="22">
        <f t="shared" si="3"/>
        <v>26591.112840448739</v>
      </c>
    </row>
    <row r="6" spans="1:9" ht="15.75" customHeight="1" x14ac:dyDescent="0.25">
      <c r="A6" s="7">
        <f t="shared" si="2"/>
        <v>2021</v>
      </c>
      <c r="B6" s="77">
        <v>3261.3735999999999</v>
      </c>
      <c r="C6" s="78">
        <v>5200</v>
      </c>
      <c r="D6" s="78">
        <v>10500</v>
      </c>
      <c r="E6" s="78">
        <v>8900</v>
      </c>
      <c r="F6" s="78">
        <v>6200</v>
      </c>
      <c r="G6" s="22">
        <f t="shared" si="0"/>
        <v>30800</v>
      </c>
      <c r="H6" s="22">
        <f t="shared" si="1"/>
        <v>3810.8216807525887</v>
      </c>
      <c r="I6" s="22">
        <f t="shared" si="3"/>
        <v>26989.17831924741</v>
      </c>
    </row>
    <row r="7" spans="1:9" ht="15.75" customHeight="1" x14ac:dyDescent="0.25">
      <c r="A7" s="7">
        <f t="shared" si="2"/>
        <v>2022</v>
      </c>
      <c r="B7" s="77">
        <v>3261.3588000000004</v>
      </c>
      <c r="C7" s="78">
        <v>5500</v>
      </c>
      <c r="D7" s="78">
        <v>10500</v>
      </c>
      <c r="E7" s="78">
        <v>9000</v>
      </c>
      <c r="F7" s="78">
        <v>6300</v>
      </c>
      <c r="G7" s="22">
        <f t="shared" si="0"/>
        <v>31300</v>
      </c>
      <c r="H7" s="22">
        <f t="shared" si="1"/>
        <v>3810.8043873763031</v>
      </c>
      <c r="I7" s="22">
        <f t="shared" si="3"/>
        <v>27489.195612623698</v>
      </c>
    </row>
    <row r="8" spans="1:9" ht="15.75" customHeight="1" x14ac:dyDescent="0.25">
      <c r="A8" s="7">
        <f t="shared" si="2"/>
        <v>2023</v>
      </c>
      <c r="B8" s="77">
        <v>3259.6736000000001</v>
      </c>
      <c r="C8" s="78">
        <v>5900</v>
      </c>
      <c r="D8" s="78">
        <v>10300</v>
      </c>
      <c r="E8" s="78">
        <v>9100</v>
      </c>
      <c r="F8" s="78">
        <v>6500</v>
      </c>
      <c r="G8" s="22">
        <f t="shared" si="0"/>
        <v>31800</v>
      </c>
      <c r="H8" s="22">
        <f t="shared" si="1"/>
        <v>3808.8352794224015</v>
      </c>
      <c r="I8" s="22">
        <f t="shared" si="3"/>
        <v>27991.164720577599</v>
      </c>
    </row>
    <row r="9" spans="1:9" ht="15.75" customHeight="1" x14ac:dyDescent="0.25">
      <c r="A9" s="7">
        <f t="shared" si="2"/>
        <v>2024</v>
      </c>
      <c r="B9" s="77">
        <v>3256.3180000000002</v>
      </c>
      <c r="C9" s="78">
        <v>6300</v>
      </c>
      <c r="D9" s="78">
        <v>10300</v>
      </c>
      <c r="E9" s="78">
        <v>9200</v>
      </c>
      <c r="F9" s="78">
        <v>6800</v>
      </c>
      <c r="G9" s="22">
        <f t="shared" si="0"/>
        <v>32600</v>
      </c>
      <c r="H9" s="22">
        <f t="shared" si="1"/>
        <v>3804.9143568908848</v>
      </c>
      <c r="I9" s="22">
        <f t="shared" si="3"/>
        <v>28795.085643109116</v>
      </c>
    </row>
    <row r="10" spans="1:9" ht="15.75" customHeight="1" x14ac:dyDescent="0.25">
      <c r="A10" s="7">
        <f t="shared" si="2"/>
        <v>2025</v>
      </c>
      <c r="B10" s="77">
        <v>3251.2919999999999</v>
      </c>
      <c r="C10" s="78">
        <v>6600</v>
      </c>
      <c r="D10" s="78">
        <v>10300</v>
      </c>
      <c r="E10" s="78">
        <v>9300</v>
      </c>
      <c r="F10" s="78">
        <v>7100</v>
      </c>
      <c r="G10" s="22">
        <f t="shared" si="0"/>
        <v>33300</v>
      </c>
      <c r="H10" s="22">
        <f t="shared" si="1"/>
        <v>3799.0416197817531</v>
      </c>
      <c r="I10" s="22">
        <f t="shared" si="3"/>
        <v>29500.958380218246</v>
      </c>
    </row>
    <row r="11" spans="1:9" ht="15.75" customHeight="1" x14ac:dyDescent="0.25">
      <c r="A11" s="7">
        <f t="shared" si="2"/>
        <v>2026</v>
      </c>
      <c r="B11" s="77">
        <v>3250.1967999999997</v>
      </c>
      <c r="C11" s="78">
        <v>6800</v>
      </c>
      <c r="D11" s="78">
        <v>10300</v>
      </c>
      <c r="E11" s="78">
        <v>9400</v>
      </c>
      <c r="F11" s="78">
        <v>7400</v>
      </c>
      <c r="G11" s="22">
        <f t="shared" si="0"/>
        <v>33900</v>
      </c>
      <c r="H11" s="22">
        <f t="shared" si="1"/>
        <v>3797.7619099365634</v>
      </c>
      <c r="I11" s="22">
        <f t="shared" si="3"/>
        <v>30102.238090063438</v>
      </c>
    </row>
    <row r="12" spans="1:9" ht="15.75" customHeight="1" x14ac:dyDescent="0.25">
      <c r="A12" s="7">
        <f t="shared" si="2"/>
        <v>2027</v>
      </c>
      <c r="B12" s="77">
        <v>3247.5983999999994</v>
      </c>
      <c r="C12" s="78">
        <v>6900</v>
      </c>
      <c r="D12" s="78">
        <v>10400</v>
      </c>
      <c r="E12" s="78">
        <v>9600</v>
      </c>
      <c r="F12" s="78">
        <v>7600</v>
      </c>
      <c r="G12" s="22">
        <f t="shared" si="0"/>
        <v>34500</v>
      </c>
      <c r="H12" s="22">
        <f t="shared" si="1"/>
        <v>3794.7257539269394</v>
      </c>
      <c r="I12" s="22">
        <f t="shared" si="3"/>
        <v>30705.274246073059</v>
      </c>
    </row>
    <row r="13" spans="1:9" ht="15.75" customHeight="1" x14ac:dyDescent="0.25">
      <c r="A13" s="7">
        <f t="shared" si="2"/>
        <v>2028</v>
      </c>
      <c r="B13" s="77">
        <v>3243.4967999999994</v>
      </c>
      <c r="C13" s="78">
        <v>6900</v>
      </c>
      <c r="D13" s="78">
        <v>10500</v>
      </c>
      <c r="E13" s="78">
        <v>9700</v>
      </c>
      <c r="F13" s="78">
        <v>7800</v>
      </c>
      <c r="G13" s="22">
        <f t="shared" si="0"/>
        <v>34900</v>
      </c>
      <c r="H13" s="22">
        <f t="shared" si="1"/>
        <v>3789.9331517528817</v>
      </c>
      <c r="I13" s="22">
        <f t="shared" si="3"/>
        <v>31110.066848247119</v>
      </c>
    </row>
    <row r="14" spans="1:9" ht="15.75" customHeight="1" x14ac:dyDescent="0.25">
      <c r="A14" s="7">
        <f t="shared" si="2"/>
        <v>2029</v>
      </c>
      <c r="B14" s="77">
        <v>3237.8919999999989</v>
      </c>
      <c r="C14" s="78">
        <v>6900</v>
      </c>
      <c r="D14" s="78">
        <v>10800</v>
      </c>
      <c r="E14" s="78">
        <v>9800</v>
      </c>
      <c r="F14" s="78">
        <v>8100</v>
      </c>
      <c r="G14" s="22">
        <f t="shared" si="0"/>
        <v>35600</v>
      </c>
      <c r="H14" s="22">
        <f t="shared" si="1"/>
        <v>3783.3841034143888</v>
      </c>
      <c r="I14" s="22">
        <f t="shared" si="3"/>
        <v>31816.615896585612</v>
      </c>
    </row>
    <row r="15" spans="1:9" ht="15.75" customHeight="1" x14ac:dyDescent="0.25">
      <c r="A15" s="7">
        <f t="shared" si="2"/>
        <v>2030</v>
      </c>
      <c r="B15" s="77">
        <v>3230.7840000000001</v>
      </c>
      <c r="C15" s="78">
        <v>7000</v>
      </c>
      <c r="D15" s="78">
        <v>11100</v>
      </c>
      <c r="E15" s="78">
        <v>9800</v>
      </c>
      <c r="F15" s="78">
        <v>8300</v>
      </c>
      <c r="G15" s="22">
        <f t="shared" si="0"/>
        <v>36200</v>
      </c>
      <c r="H15" s="22">
        <f t="shared" si="1"/>
        <v>3775.0786089114636</v>
      </c>
      <c r="I15" s="22">
        <f t="shared" si="3"/>
        <v>32424.921391088537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128.53185077685819</v>
      </c>
      <c r="I17" s="22">
        <f t="shared" si="4"/>
        <v>-128.53185077685819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1.737618225E-2</v>
      </c>
    </row>
    <row r="4" spans="1:8" ht="15.75" customHeight="1" x14ac:dyDescent="0.25">
      <c r="B4" s="24" t="s">
        <v>7</v>
      </c>
      <c r="C4" s="79">
        <v>6.65066917113563E-2</v>
      </c>
    </row>
    <row r="5" spans="1:8" ht="15.75" customHeight="1" x14ac:dyDescent="0.25">
      <c r="B5" s="24" t="s">
        <v>8</v>
      </c>
      <c r="C5" s="79">
        <v>4.0049218094255629E-2</v>
      </c>
    </row>
    <row r="6" spans="1:8" ht="15.75" customHeight="1" x14ac:dyDescent="0.25">
      <c r="B6" s="24" t="s">
        <v>10</v>
      </c>
      <c r="C6" s="79">
        <v>0.237520353372283</v>
      </c>
    </row>
    <row r="7" spans="1:8" ht="15.75" customHeight="1" x14ac:dyDescent="0.25">
      <c r="B7" s="24" t="s">
        <v>13</v>
      </c>
      <c r="C7" s="79">
        <v>0.32558891716685628</v>
      </c>
    </row>
    <row r="8" spans="1:8" ht="15.75" customHeight="1" x14ac:dyDescent="0.25">
      <c r="B8" s="24" t="s">
        <v>14</v>
      </c>
      <c r="C8" s="79">
        <v>5.635527482213417E-4</v>
      </c>
    </row>
    <row r="9" spans="1:8" ht="15.75" customHeight="1" x14ac:dyDescent="0.25">
      <c r="B9" s="24" t="s">
        <v>27</v>
      </c>
      <c r="C9" s="79">
        <v>0.15885328713038049</v>
      </c>
    </row>
    <row r="10" spans="1:8" ht="15.75" customHeight="1" x14ac:dyDescent="0.25">
      <c r="B10" s="24" t="s">
        <v>15</v>
      </c>
      <c r="C10" s="79">
        <v>0.15354179752664698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7.0085523262330404E-2</v>
      </c>
      <c r="D14" s="79">
        <v>7.0085523262330404E-2</v>
      </c>
      <c r="E14" s="79">
        <v>0.10270365751683</v>
      </c>
      <c r="F14" s="79">
        <v>0.10270365751683</v>
      </c>
    </row>
    <row r="15" spans="1:8" ht="15.75" customHeight="1" x14ac:dyDescent="0.25">
      <c r="B15" s="24" t="s">
        <v>16</v>
      </c>
      <c r="C15" s="79">
        <v>0.12090382481671699</v>
      </c>
      <c r="D15" s="79">
        <v>0.12090382481671699</v>
      </c>
      <c r="E15" s="79">
        <v>8.1049962870959391E-2</v>
      </c>
      <c r="F15" s="79">
        <v>8.1049962870959391E-2</v>
      </c>
    </row>
    <row r="16" spans="1:8" ht="15.75" customHeight="1" x14ac:dyDescent="0.25">
      <c r="B16" s="24" t="s">
        <v>17</v>
      </c>
      <c r="C16" s="79">
        <v>5.7984186574834701E-2</v>
      </c>
      <c r="D16" s="79">
        <v>5.7984186574834701E-2</v>
      </c>
      <c r="E16" s="79">
        <v>5.7819393519103597E-2</v>
      </c>
      <c r="F16" s="79">
        <v>5.7819393519103597E-2</v>
      </c>
    </row>
    <row r="17" spans="1:8" ht="15.75" customHeight="1" x14ac:dyDescent="0.25">
      <c r="B17" s="24" t="s">
        <v>18</v>
      </c>
      <c r="C17" s="79">
        <v>4.6943956278931102E-2</v>
      </c>
      <c r="D17" s="79">
        <v>4.6943956278931102E-2</v>
      </c>
      <c r="E17" s="79">
        <v>0.14326012070479799</v>
      </c>
      <c r="F17" s="79">
        <v>0.14326012070479799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5.2428806897836105E-2</v>
      </c>
      <c r="D19" s="79">
        <v>5.2428806897836105E-2</v>
      </c>
      <c r="E19" s="79">
        <v>6.8021585573550605E-2</v>
      </c>
      <c r="F19" s="79">
        <v>6.8021585573550605E-2</v>
      </c>
    </row>
    <row r="20" spans="1:8" ht="15.75" customHeight="1" x14ac:dyDescent="0.25">
      <c r="B20" s="24" t="s">
        <v>21</v>
      </c>
      <c r="C20" s="79">
        <v>3.8197860327282595E-4</v>
      </c>
      <c r="D20" s="79">
        <v>3.8197860327282595E-4</v>
      </c>
      <c r="E20" s="79">
        <v>1.9788965981069801E-3</v>
      </c>
      <c r="F20" s="79">
        <v>1.9788965981069801E-3</v>
      </c>
    </row>
    <row r="21" spans="1:8" ht="15.75" customHeight="1" x14ac:dyDescent="0.25">
      <c r="B21" s="24" t="s">
        <v>22</v>
      </c>
      <c r="C21" s="79">
        <v>2.9284704665066205E-2</v>
      </c>
      <c r="D21" s="79">
        <v>2.9284704665066205E-2</v>
      </c>
      <c r="E21" s="79">
        <v>7.4568052466918097E-2</v>
      </c>
      <c r="F21" s="79">
        <v>7.4568052466918097E-2</v>
      </c>
    </row>
    <row r="22" spans="1:8" ht="15.75" customHeight="1" x14ac:dyDescent="0.25">
      <c r="B22" s="24" t="s">
        <v>23</v>
      </c>
      <c r="C22" s="79">
        <v>0.62198701890101171</v>
      </c>
      <c r="D22" s="79">
        <v>0.62198701890101171</v>
      </c>
      <c r="E22" s="79">
        <v>0.47059833074973334</v>
      </c>
      <c r="F22" s="79">
        <v>0.47059833074973334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0.61684610890849501</v>
      </c>
      <c r="D2" s="80">
        <v>0.61684610890849501</v>
      </c>
      <c r="E2" s="80">
        <v>0.55578827106570172</v>
      </c>
      <c r="F2" s="80">
        <v>0.34771739132365176</v>
      </c>
      <c r="G2" s="80">
        <v>0.29592290445747804</v>
      </c>
    </row>
    <row r="3" spans="1:15" ht="15.75" customHeight="1" x14ac:dyDescent="0.25">
      <c r="A3" s="5"/>
      <c r="B3" s="11" t="s">
        <v>118</v>
      </c>
      <c r="C3" s="80">
        <v>0.22374783983702481</v>
      </c>
      <c r="D3" s="80">
        <v>0.22374783983702481</v>
      </c>
      <c r="E3" s="80">
        <v>0.25310060671207607</v>
      </c>
      <c r="F3" s="80">
        <v>0.29912334595233392</v>
      </c>
      <c r="G3" s="80">
        <v>0.30688301202997725</v>
      </c>
    </row>
    <row r="4" spans="1:15" ht="15.75" customHeight="1" x14ac:dyDescent="0.25">
      <c r="A4" s="5"/>
      <c r="B4" s="11" t="s">
        <v>116</v>
      </c>
      <c r="C4" s="81">
        <v>9.5115212903225804E-2</v>
      </c>
      <c r="D4" s="81">
        <v>9.5115212903225804E-2</v>
      </c>
      <c r="E4" s="81">
        <v>0.11977471254480287</v>
      </c>
      <c r="F4" s="81">
        <v>0.20344087204301076</v>
      </c>
      <c r="G4" s="81">
        <v>0.2272196752688172</v>
      </c>
    </row>
    <row r="5" spans="1:15" ht="15.75" customHeight="1" x14ac:dyDescent="0.25">
      <c r="A5" s="5"/>
      <c r="B5" s="11" t="s">
        <v>119</v>
      </c>
      <c r="C5" s="81">
        <v>6.4290838351254473E-2</v>
      </c>
      <c r="D5" s="81">
        <v>6.4290838351254473E-2</v>
      </c>
      <c r="E5" s="81">
        <v>7.1336409677419346E-2</v>
      </c>
      <c r="F5" s="81">
        <v>0.14971839068100359</v>
      </c>
      <c r="G5" s="81">
        <v>0.16997440824372759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0.63232825322391562</v>
      </c>
      <c r="D8" s="80">
        <v>0.63232825322391562</v>
      </c>
      <c r="E8" s="80">
        <v>0.62756097560975599</v>
      </c>
      <c r="F8" s="80">
        <v>0.61039285714285718</v>
      </c>
      <c r="G8" s="80">
        <v>0.63128430296377613</v>
      </c>
    </row>
    <row r="9" spans="1:15" ht="15.75" customHeight="1" x14ac:dyDescent="0.25">
      <c r="B9" s="7" t="s">
        <v>121</v>
      </c>
      <c r="C9" s="80">
        <v>0.18367174677608442</v>
      </c>
      <c r="D9" s="80">
        <v>0.18367174677608442</v>
      </c>
      <c r="E9" s="80">
        <v>0.20243902439024392</v>
      </c>
      <c r="F9" s="80">
        <v>0.22660714285714284</v>
      </c>
      <c r="G9" s="80">
        <v>0.22071569703622393</v>
      </c>
    </row>
    <row r="10" spans="1:15" ht="15.75" customHeight="1" x14ac:dyDescent="0.25">
      <c r="B10" s="7" t="s">
        <v>122</v>
      </c>
      <c r="C10" s="81">
        <v>0.126</v>
      </c>
      <c r="D10" s="81">
        <v>0.126</v>
      </c>
      <c r="E10" s="81">
        <v>0.126</v>
      </c>
      <c r="F10" s="81">
        <v>0.126</v>
      </c>
      <c r="G10" s="81">
        <v>0.126</v>
      </c>
    </row>
    <row r="11" spans="1:15" ht="15.75" customHeight="1" x14ac:dyDescent="0.25">
      <c r="B11" s="7" t="s">
        <v>123</v>
      </c>
      <c r="C11" s="81">
        <v>5.7999999999999996E-2</v>
      </c>
      <c r="D11" s="81">
        <v>5.7999999999999996E-2</v>
      </c>
      <c r="E11" s="81">
        <v>4.4000000000000004E-2</v>
      </c>
      <c r="F11" s="81">
        <v>3.7000000000000005E-2</v>
      </c>
      <c r="G11" s="81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0.51340841550000005</v>
      </c>
      <c r="D14" s="82">
        <v>0.51488794754</v>
      </c>
      <c r="E14" s="82">
        <v>0.51488794754</v>
      </c>
      <c r="F14" s="82">
        <v>0.30718176750999998</v>
      </c>
      <c r="G14" s="82">
        <v>0.30718176750999998</v>
      </c>
      <c r="H14" s="83">
        <v>0.36</v>
      </c>
      <c r="I14" s="83">
        <v>0.36</v>
      </c>
      <c r="J14" s="83">
        <v>0.36</v>
      </c>
      <c r="K14" s="83">
        <v>0.36</v>
      </c>
      <c r="L14" s="83">
        <v>0.38013686022599996</v>
      </c>
      <c r="M14" s="83">
        <v>0.31611515353800002</v>
      </c>
      <c r="N14" s="83">
        <v>0.34214701087849997</v>
      </c>
      <c r="O14" s="83">
        <v>0.3418168546625</v>
      </c>
    </row>
    <row r="15" spans="1:15" ht="15.75" customHeight="1" x14ac:dyDescent="0.25">
      <c r="B15" s="16" t="s">
        <v>68</v>
      </c>
      <c r="C15" s="80">
        <f>iron_deficiency_anaemia*C14</f>
        <v>0.2964131312736068</v>
      </c>
      <c r="D15" s="80">
        <f t="shared" ref="D15:O15" si="0">iron_deficiency_anaemia*D14</f>
        <v>0.29726732982500548</v>
      </c>
      <c r="E15" s="80">
        <f t="shared" si="0"/>
        <v>0.29726732982500548</v>
      </c>
      <c r="F15" s="80">
        <f t="shared" si="0"/>
        <v>0.17734946843270077</v>
      </c>
      <c r="G15" s="80">
        <f t="shared" si="0"/>
        <v>0.17734946843270077</v>
      </c>
      <c r="H15" s="80">
        <f t="shared" si="0"/>
        <v>0.207843743960793</v>
      </c>
      <c r="I15" s="80">
        <f t="shared" si="0"/>
        <v>0.207843743960793</v>
      </c>
      <c r="J15" s="80">
        <f t="shared" si="0"/>
        <v>0.207843743960793</v>
      </c>
      <c r="K15" s="80">
        <f t="shared" si="0"/>
        <v>0.207843743960793</v>
      </c>
      <c r="L15" s="80">
        <f t="shared" si="0"/>
        <v>0.21946963401909025</v>
      </c>
      <c r="M15" s="80">
        <f t="shared" si="0"/>
        <v>0.18250710287244123</v>
      </c>
      <c r="N15" s="80">
        <f t="shared" si="0"/>
        <v>0.19753643257217113</v>
      </c>
      <c r="O15" s="80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0.24712000000000001</v>
      </c>
      <c r="D2" s="144">
        <v>0.24442</v>
      </c>
      <c r="E2" s="144">
        <v>0.24173999999999998</v>
      </c>
      <c r="F2" s="144">
        <v>0.23907</v>
      </c>
      <c r="G2" s="144">
        <v>0.23641999999999999</v>
      </c>
      <c r="H2" s="144">
        <v>0.23355000000000001</v>
      </c>
      <c r="I2" s="144">
        <v>0.23074000000000003</v>
      </c>
      <c r="J2" s="144">
        <v>0.22797999999999999</v>
      </c>
      <c r="K2" s="144">
        <v>0.22527</v>
      </c>
      <c r="L2" s="144">
        <v>0.22259000000000001</v>
      </c>
      <c r="M2" s="144">
        <v>0.21995000000000001</v>
      </c>
      <c r="N2" s="144">
        <v>0.21734999999999999</v>
      </c>
      <c r="O2" s="144">
        <v>0.21481000000000003</v>
      </c>
      <c r="P2" s="144">
        <v>0.21234000000000003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9.1430000000000011E-2</v>
      </c>
      <c r="D4" s="144">
        <v>9.0399999999999994E-2</v>
      </c>
      <c r="E4" s="144">
        <v>8.9399999999999993E-2</v>
      </c>
      <c r="F4" s="144">
        <v>8.8439999999999991E-2</v>
      </c>
      <c r="G4" s="144">
        <v>8.7520000000000001E-2</v>
      </c>
      <c r="H4" s="144">
        <v>8.677E-2</v>
      </c>
      <c r="I4" s="144">
        <v>8.6039999999999991E-2</v>
      </c>
      <c r="J4" s="144">
        <v>8.5329999999999989E-2</v>
      </c>
      <c r="K4" s="144">
        <v>8.4650000000000003E-2</v>
      </c>
      <c r="L4" s="144">
        <v>8.3989999999999995E-2</v>
      </c>
      <c r="M4" s="144">
        <v>8.337E-2</v>
      </c>
      <c r="N4" s="144">
        <v>8.2780000000000006E-2</v>
      </c>
      <c r="O4" s="144">
        <v>8.2200000000000009E-2</v>
      </c>
      <c r="P4" s="144">
        <v>8.1620000000000012E-2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0.20131880406863842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0.207843743960793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0.19632119182972455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43.006999999999998</v>
      </c>
      <c r="D13" s="143">
        <v>41.715000000000003</v>
      </c>
      <c r="E13" s="143">
        <v>40.548999999999999</v>
      </c>
      <c r="F13" s="143">
        <v>39.487000000000002</v>
      </c>
      <c r="G13" s="143">
        <v>38.508000000000003</v>
      </c>
      <c r="H13" s="143">
        <v>37.591000000000001</v>
      </c>
      <c r="I13" s="143">
        <v>36.731000000000002</v>
      </c>
      <c r="J13" s="143">
        <v>35.917000000000002</v>
      </c>
      <c r="K13" s="143">
        <v>35.142000000000003</v>
      </c>
      <c r="L13" s="143">
        <v>34.402999999999999</v>
      </c>
      <c r="M13" s="143">
        <v>33.689</v>
      </c>
      <c r="N13" s="143">
        <v>32.997999999999998</v>
      </c>
      <c r="O13" s="143">
        <v>32.320999999999998</v>
      </c>
      <c r="P13" s="143">
        <v>31.655000000000001</v>
      </c>
    </row>
    <row r="14" spans="1:16" x14ac:dyDescent="0.25">
      <c r="B14" s="16" t="s">
        <v>170</v>
      </c>
      <c r="C14" s="143">
        <f>maternal_mortality</f>
        <v>0.9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0.14400000000000002</v>
      </c>
      <c r="E2" s="92">
        <f>food_insecure</f>
        <v>0.14400000000000002</v>
      </c>
      <c r="F2" s="92">
        <f>food_insecure</f>
        <v>0.14400000000000002</v>
      </c>
      <c r="G2" s="92">
        <f>food_insecure</f>
        <v>0.14400000000000002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0.14400000000000002</v>
      </c>
      <c r="F5" s="92">
        <f>food_insecure</f>
        <v>0.14400000000000002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0.17823537502653836</v>
      </c>
      <c r="D7" s="92">
        <f>diarrhoea_1_5mo/26</f>
        <v>0.1479092833826923</v>
      </c>
      <c r="E7" s="92">
        <f>diarrhoea_6_11mo/26</f>
        <v>0.1479092833826923</v>
      </c>
      <c r="F7" s="92">
        <f>diarrhoea_12_23mo/26</f>
        <v>0.10373538677692308</v>
      </c>
      <c r="G7" s="92">
        <f>diarrhoea_24_59mo/26</f>
        <v>0.10373538677692308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0.14400000000000002</v>
      </c>
      <c r="F8" s="92">
        <f>food_insecure</f>
        <v>0.14400000000000002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0.81099999999999994</v>
      </c>
      <c r="E9" s="92">
        <f>IF(ISBLANK(comm_deliv), frac_children_health_facility,1)</f>
        <v>0.81099999999999994</v>
      </c>
      <c r="F9" s="92">
        <f>IF(ISBLANK(comm_deliv), frac_children_health_facility,1)</f>
        <v>0.81099999999999994</v>
      </c>
      <c r="G9" s="92">
        <f>IF(ISBLANK(comm_deliv), frac_children_health_facility,1)</f>
        <v>0.81099999999999994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0.17823537502653836</v>
      </c>
      <c r="D11" s="92">
        <f>diarrhoea_1_5mo/26</f>
        <v>0.1479092833826923</v>
      </c>
      <c r="E11" s="92">
        <f>diarrhoea_6_11mo/26</f>
        <v>0.1479092833826923</v>
      </c>
      <c r="F11" s="92">
        <f>diarrhoea_12_23mo/26</f>
        <v>0.10373538677692308</v>
      </c>
      <c r="G11" s="92">
        <f>diarrhoea_24_59mo/26</f>
        <v>0.10373538677692308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0.14400000000000002</v>
      </c>
      <c r="I14" s="92">
        <f>food_insecure</f>
        <v>0.14400000000000002</v>
      </c>
      <c r="J14" s="92">
        <f>food_insecure</f>
        <v>0.14400000000000002</v>
      </c>
      <c r="K14" s="92">
        <f>food_insecure</f>
        <v>0.14400000000000002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0.70499999999999996</v>
      </c>
      <c r="I17" s="92">
        <f>frac_PW_health_facility</f>
        <v>0.70499999999999996</v>
      </c>
      <c r="J17" s="92">
        <f>frac_PW_health_facility</f>
        <v>0.70499999999999996</v>
      </c>
      <c r="K17" s="92">
        <f>frac_PW_health_facility</f>
        <v>0.70499999999999996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0.64200000000000002</v>
      </c>
      <c r="M23" s="92">
        <f>famplan_unmet_need</f>
        <v>0.64200000000000002</v>
      </c>
      <c r="N23" s="92">
        <f>famplan_unmet_need</f>
        <v>0.64200000000000002</v>
      </c>
      <c r="O23" s="92">
        <f>famplan_unmet_need</f>
        <v>0.64200000000000002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9.6719384114304002E-2</v>
      </c>
      <c r="M24" s="92">
        <f>(1-food_insecure)*(0.49)+food_insecure*(0.7)</f>
        <v>0.52024000000000004</v>
      </c>
      <c r="N24" s="92">
        <f>(1-food_insecure)*(0.49)+food_insecure*(0.7)</f>
        <v>0.52024000000000004</v>
      </c>
      <c r="O24" s="92">
        <f>(1-food_insecure)*(0.49)+food_insecure*(0.7)</f>
        <v>0.52024000000000004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4.1451164620416009E-2</v>
      </c>
      <c r="M25" s="92">
        <f>(1-food_insecure)*(0.21)+food_insecure*(0.3)</f>
        <v>0.22295999999999999</v>
      </c>
      <c r="N25" s="92">
        <f>(1-food_insecure)*(0.21)+food_insecure*(0.3)</f>
        <v>0.22295999999999999</v>
      </c>
      <c r="O25" s="92">
        <f>(1-food_insecure)*(0.21)+food_insecure*(0.3)</f>
        <v>0.22295999999999999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4.7742460865280001E-2</v>
      </c>
      <c r="M26" s="92">
        <f>(1-food_insecure)*(0.3)</f>
        <v>0.25679999999999997</v>
      </c>
      <c r="N26" s="92">
        <f>(1-food_insecure)*(0.3)</f>
        <v>0.25679999999999997</v>
      </c>
      <c r="O26" s="92">
        <f>(1-food_insecure)*(0.3)</f>
        <v>0.25679999999999997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0.81408699039999999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2020-03-24T06:49:35Z</dcterms:modified>
</cp:coreProperties>
</file>