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DFD2BFD-FC5D-4DFE-87D6-6EF08106829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2" i="2"/>
  <c r="I18" i="2"/>
  <c r="I31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2" i="2"/>
  <c r="I11" i="2"/>
  <c r="I10" i="2"/>
  <c r="I9" i="2"/>
  <c r="I8" i="2"/>
  <c r="I7" i="2"/>
  <c r="I4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FBC8BAA-F137-477D-9002-7175827EBA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7AA8C03-C655-46AB-ABE7-4AB473D0FE5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B0E27C7-3AAE-485E-93A2-5185AA2F579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9FA9ADB-7183-477D-BDFC-3993335C72E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AA4C9B6-0765-4691-B9FE-DB5C4CD89A0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1571572-883D-422C-A322-E9B7A3BD243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B8ADEC5-5DBF-42C2-BE3D-420BA7ED4E9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7166348B-0DB5-44D8-905A-A17C10BA154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8E0FF673-CA71-4B33-86F5-C8F4BDD6C18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5E714CC-D518-4BBE-8BB8-BE4A4B38169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FB7AE18-6171-4035-8A68-9364205598B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D8D02412-8E76-40E9-81C5-2727490AC2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735FA15-059E-4EC2-8634-48AED6AE76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2638FB7-EF3D-40DF-B5E7-5F1D184E08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50191D5-9AD6-4EE7-93BE-38E1E2F54A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861671E-2C12-4C7A-AD2A-419CDD8302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15AA96C-4ED8-45CA-96CE-57614DE037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05C8B9B-B130-4316-98F1-A8295B45B4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D318613-42B5-421E-AEA1-2B6DA750C2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3E0F6D6E-DA17-4E98-B647-4D52D2CBFD2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B5A9DCA-0978-43DD-8E54-E1B60185FD4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254BBD4-AA3E-4C3D-992D-415227AD71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52C119E-3D76-4F83-8BEE-C2F78DF548D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EE465816-9D9D-4164-8523-FE525EB204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4C045AE-CAFE-4BCE-AABE-0BB066188DB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6CC21E7-EF7E-4BA5-8E11-771F005F35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C27B165-7F41-4254-BCD2-02F9B26C3A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F4603512-E64D-4380-B5F8-6625ADEBDC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57C4F9D-98C7-42B2-9127-670285F3A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28BC3A0-5266-454C-AD09-D071C467E3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E7BA5D3-44A0-4821-8AB3-AA4B3FEC35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4FCADF8-33C1-496D-8782-59027BC0A2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E82C025-3847-4CF4-B56A-907EAB0A23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2CD12AF-C28E-47E8-B975-4B17B00CB8D1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1EDE8FA6-763A-43F1-A27A-838C7948A3F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5717DEF-FE40-4B51-B855-AF3CB70E54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8C00EA5-3BBE-4793-B28D-43C5D5581B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7A6B35C-14E0-4371-9FA6-459D0CDBDB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772B912-A73D-491C-A412-5EF00C15BD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94E89CA-9E58-4945-AD3E-96E7F5654C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41336B0-D1EB-42BF-A88C-CAB267A1F9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3E0AB4E-915F-43C9-9074-A802CFB693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09D6497-6DE8-4BB4-94AA-CBB7C10950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87E36DC-6526-4318-9268-7888C40307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A9DC80E-B97A-45F7-9053-E9D8D2240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6D12060-E120-4906-B444-70F38D9303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9263857-1E7C-4DE5-9ADD-32F0905A22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5452B47-F466-4CDA-BCCF-195C7F6024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47AF681-0A91-4AE2-9A7B-FB98C3312F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290A92E-4AD6-461B-B12C-EC976F0AF1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5F3869A-498A-45D8-9DB6-97B11A20E5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1C741F5-1C50-47AE-B4A7-3C29FA9FA0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EEC490B-7940-4233-BD51-DBFE9FDA1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E3E7E71-ED32-455F-953E-24DFB63BF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20F1102-7B0E-41F6-9BE9-8846407F88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22968E2-7DA3-4092-978F-46CDC17ED6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1694FD6-656A-4E23-AF23-ABD661918C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DE78186-15C9-4552-B4E4-2856D2D07F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6A90D46-FBC0-4877-847E-302572D867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65D4DEF-572F-4C7F-B56C-5F2C587B35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2C3B565-5CCA-4DF1-BC0D-9B69B2539F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481CFF6-D492-406D-8280-369BCFC082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459BAEE-D836-4E39-8319-47AF9ACF50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628A648-6F89-4C6A-BC80-FAFCD6610E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E6716BE-3288-419E-BEB0-671972CFD8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DD8318A8-757C-4644-B4C2-FF33213936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EB09519-8E38-4DBE-9811-1926B154F6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A9E9AE4-1C11-4C53-A177-0544D156EF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4AFB0AD-A7EA-4BE1-8FEA-F7A3390E51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FE0A9C02-5E9A-42E6-8F9C-0F8E7522D9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16A6799-A534-4A25-86BF-93B333B5EA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3148088-D398-42D7-B31F-2C1A158E35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EA95560-43B9-4777-9BB7-78CAED6B19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80746B6-A07E-4D0D-A9A6-C8786D86FD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98E45EF-BDAD-4710-B970-0C55E845A9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663FF2D9-C4B9-4B03-ABFF-25BF767EAE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D8FC97BF-AA38-4F56-A672-C1A34BDA99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6A1DB4A-31FA-4C57-A94F-08CF8869B6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AF13210-5D91-4F01-9425-78502240BB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1BC4F9A-DA88-4D83-9BC3-4B76B1D991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44CC8AA-4B54-42B7-A374-1D47529C97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405A7280-F9EB-482A-938D-8BC693BF39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B447151-553F-42EC-A6ED-AFAE24388D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2E8A4F3-7F34-4591-8A15-F799DBA3FF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E71CCEB-F15A-45C8-A41B-044B58CC31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B5F5542A-2B3D-49F5-AA10-F7CD9F449A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5489788-2B08-46D5-AD3C-526FEB7352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5FE0BB5-9CE1-473A-BCDD-B13A42EC1A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EED366C-B8D6-4697-AA87-5C002336AD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8D9DC9C-6212-4071-9AB0-EF082A4A5A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079E8A5-7CCF-4E75-AE71-BC859EC946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7D24EC2-9512-4342-BB9F-FB3B689A60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9764AB7-209C-4C4F-85FB-97E854A7B3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240C39C-A85D-4FB1-A023-402887CE7A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5D8C708-A3A4-4D05-BF84-EB3A8AFE8A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AEEE9D3-978A-4B8E-9195-527C63FF57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5C79F81-5FE7-4E5A-A9C7-2DC330ED04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A174CA2-1624-48ED-A5C8-51F7393659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41252C2-2D4A-4043-A643-BED93C4975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F2E70F6-F191-40BE-96DA-40DED2C38B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01B6FEED-C7FF-46BD-B615-D4D351BB03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3CDB04E-56DB-48F2-84BF-794BA365DD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9648F43-01F8-491D-8365-805BCD1696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42F6C9F-6BA8-4F1C-AE22-D294490A80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9E99181E-ED72-465F-BBE8-10D8C5FDEB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1907EE6-4EF6-4479-B25D-56CCA56763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B27C110-0BB4-4FF3-99C9-FF09F9B25A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3398DFA-EC10-479D-BA96-B75547D781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2383DE3-ACB5-4198-830D-68DA4A59AC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C6AEE8E-4553-4B91-BAEE-B726C0B66A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25B5621-49D7-442F-9141-2EABB98AD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E44F00D-4B3C-49D0-A92A-06FC1432DA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149CB83-C036-415F-AD98-1BCDCE93D7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99527A9-E303-44E5-9435-D474F03686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C298A11-9F3A-47D6-83C6-A8A7FA1F68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CB949B8-236B-4832-8B3F-7C59C62BAC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F2B7B27-DF8D-452C-AA0F-AFC8AB02EA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8405C34-DBA2-4E4F-BB3B-028A09EBF5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B375966-7809-4920-A686-6D62E1E4CD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C059724-5B7B-495F-868B-A7D332BDB3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16FA23D-3B83-433D-A653-40D8D043FF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8D38DD13-F7F2-4502-8780-7D5BF3CFE5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21C023A-B44B-4E55-84EA-8FA8191FF1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03E2A43-5B81-4BF0-91E9-38203CF241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3B45150-6017-497C-AE72-C1A01D43B2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259DD70-6ABA-4970-AC30-C859023B3B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A6EEAE7-38F2-4E12-8BFA-E12B746F35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742AD0FD-F90D-480B-AB8E-A249E1AD24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249FDD8-3E7F-4105-8AF4-1E554EA7F2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CE8F79F-32A9-4D88-8F2C-62BC22863F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2A1593D9-4A18-4FFA-B577-3A4ED2B975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B980C34-A8F3-4EBB-B24E-6DE4087914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5E5B851-96A9-4C3F-A1DD-1A7FD218B3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58750328-1CA5-4B24-B87C-1D75FFA176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6240C16-D0F0-4511-A878-1E678DEF35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4E2E594-89C2-4C9B-A7BA-DA773120C7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8505223-5CA7-4DF7-8DD0-49614F31DA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7447BB3-E68B-489A-8171-7EF33E0BBB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D8F5F8B-0A8A-43D8-843B-0C0A628A6D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BA1C102-A39A-4EDC-9FE7-F90F9DF4E8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E17B30F-E1F1-468A-9D7E-82A1338A62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3F7AF97-8D7A-4945-A267-37DF8D9963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0D16084-3ED4-44CF-BE69-D89CA1CE1A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30D13F8-C518-44B1-A8EC-8A348FD151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064E4F1-626D-4750-9707-46C5DD8114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75F92A6-CA93-4866-A384-B9C2B86AB9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07DB7B6-2BF4-4A56-B2FC-AFD7536FB7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DEC5916-6B85-4835-888F-7EF6C531CC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B88F285-700E-4021-83CC-C18A60096C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F59F142-2F07-456D-AFEF-083B496B7F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D669055-1C78-415D-930A-3222163FF5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4B40C81-C3D1-4C0F-A469-360BF8C2CC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B7EEBBC-AEEB-44B5-8116-FB77C46BE4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5EDDAC0-011B-4211-8665-37CDE37998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FC45B26-40B8-437D-928D-61B29B9A75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3C2A85B-3218-4091-940D-8177164607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37DC161-EC05-4EAD-AB3B-1F9897B272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B1DFD09-5E82-46A8-8296-357BFEAC8F4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0A52F92-B001-47B5-A688-D02BDF45D3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F6A9AB15-67E6-4F87-8CBC-D58371828B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75F954D-C80B-4810-A951-AA507DE4DC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87F2E5E-ACDF-48E0-9B60-28FFBEE9DC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E8D1D75-C07C-46A2-ABE3-2CA598DD89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4386ABE-B99E-4DBE-B16E-26F3BF84CB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22B1C24-C21E-4F0A-9F1B-F93C86002C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1BAA6FD-8D2B-426A-B9EA-F7E6D0DCD3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A5E4EBC-DD73-4752-8A08-28F8901B52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771D4FF-D325-41BF-B6AC-BDCC0783F4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8DBFF3C-469E-4671-BF58-61CE361DE6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97645516-CD33-4508-BA85-6CC442D864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975C03E-C547-4D4F-8D0F-9FD23137C5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74D98B7-5D42-42A3-A55A-8C8D127D35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CB3D772A-E97B-42E4-8B04-B85624D670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D56D76A-46F5-4DD4-8B37-880C15593E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120D432-05F6-4E80-8DB6-D27BF1736D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7376522-5092-4A45-A266-0C85599E05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BCACB6B-827F-49AF-872E-D520F00B6D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332C59E0-D250-4201-B22C-0231478071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267AC16-4F88-467B-ACF9-5FC91D2AB5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E8218A8-DDEA-42EF-A016-4B218C0396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C65ADDAE-5A4D-432F-92C0-4BA075BC5E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814C110-92E2-4012-96F3-BA71CBE2A0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2ED102D-EB23-4F73-A180-AD0EBC2AA9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47F6E2A-1834-408E-A55E-9207148D70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AEA8E83-89F7-47DE-A09D-693DFBC2E3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001F9E77-46AA-4C3E-BD87-03714D1B36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14EC277-C7CE-43EE-A3B8-0F1667DF30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3B2CAE1-A361-4B02-8E5E-081AECD18A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3F20D90-899E-407E-A68D-2FA81BAA0B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79E8E06-FF3B-43CF-BBD9-3CFA55A711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D425804-8386-4E09-9F51-EBF9F62BF8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B432487-80A9-426A-9C4B-985B0659F2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54EE09E-7D79-4A64-BA54-FFEAECFCE7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DB3F350-53CD-47A5-83FF-663C756B3D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B3C3DB1-515D-49D6-8329-533620E488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7952A9B9-64A1-467E-8DC0-037898E8D1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883F450-230C-4913-9D65-645B6F3909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08B154AA-C2A2-449D-81EC-1994EE6C32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1E741F39-D660-4CB1-AAB2-263844FE85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9127AC2-6A46-4B0E-AD4E-DB3B515175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D3513D1-A67B-4ACC-AE52-115C5BCDD4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4356384-323B-4193-A469-54916F3010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F401F1A-3ACE-4902-B3A0-8D30584F8D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1C2B005-D1C0-401C-A6DB-996B25D4327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211B6C3-894F-4446-8CA8-65A5E11912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1E16CE5-BB1B-4CFC-924B-ACFF95FB2D9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EE06F80-48AC-452A-B2B5-BC76F705D94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B2646EC-3A07-4A26-9D01-DF48C1AF89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4290AA1-FA0F-4EB9-875C-AB4EBD32B9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EFB9F36-E41A-4B2C-81E5-68BCC6BCD2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A738EA1-F675-4242-93B4-DA15CF9362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E4ADDF1-5724-4B3F-A1C3-AC7A878A041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9B0161A-CCA3-4951-94E5-6DA2361531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8B1F4D4-ABA3-440C-8768-64DA9475AA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EBF394E-936D-4A34-BBD3-2427969D255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FBF79F60-A3AA-4D32-9540-285075B1E3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887B23B4-178A-4C8F-848A-32EFB7FC2E7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29794FF-DFDA-4F08-AD19-0B4E4F0793B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0DB85FFC-4578-4BA4-A7CB-5D1DAB90D1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8C14B41-955A-4C9A-8773-33F03C2C6E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B2F6C4B-1794-4854-B645-9D0A9046FC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6A560A1-B872-4DA0-8F50-108B6AC33F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91BF57D5-CCA8-4918-A869-0D21AA8A7B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E9F5A54-B543-4AEB-9CBC-EFAFE45B51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831A755-ED4F-4099-ACF9-6D75B0F45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6EC03B3-A4BF-4303-9375-EDAFBF9D75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5CFD5D7-514A-4CC6-BCD4-B92FBEB49D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49FB7225-70A6-48D1-A1CF-2E37895678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8801707-C67C-4979-A592-0C7581BE63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142672A0-8935-4E98-9433-B15ACA3D2E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8D1BD82-07D4-4569-B024-52D8C4B7CC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7707E6F-99F7-49C0-A1E0-90737E9907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6FAFE67-400F-4A74-91AF-90A84662EC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DDE454E-9386-4C69-AC33-A3E8D543EF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15732F6-9660-4482-982E-E2770C64AF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76F212E-A02C-4CF3-8DEB-AD0A402403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C13F184-1B5F-42C5-8839-BC0FE16C3B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0D3FD04-A355-4421-AA28-62E5AA789B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7C9239F-D00C-44DB-88C3-E211FFF4E3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5A84390-6309-449E-BC86-9678E076F7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3E0F4D7-4244-4F14-885E-F3E04BFA86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135CD01A-30AA-4E9A-9FE7-6E5CBD9CE6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EB0FD1C-6DF5-4A41-AEB2-8A359C12F3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9C47C70-913A-41AD-8AFD-A9B6254E82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B938A0D-58D8-4666-9CF6-BEC7C9E620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765C6BA-4933-4892-AC00-1CE0A3095C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C7F5614-05F0-40E6-983E-635C232D97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FDA985B-779B-435A-8F8E-A8D4A0B486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923B0CE-8698-4056-B6F7-609E29F0E3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548C6170-CD69-41D6-B139-60AC818B74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7DA6101-C9CB-41A2-9760-25234C3238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4C0683B-9B16-47DD-93CB-4E660D8286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2901F95-F695-4760-8C14-CB4130BC70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1B63A34-33BA-452D-876B-19535AE57F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CB1A400-7819-4CC7-803A-CD86537A71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38CEB3F-585E-4351-8BAD-249C30B487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342A9BC-48AA-4999-92E5-D982E49E65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F9991B2-DC5B-4C07-9F63-BF47C06475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8154547-EBCE-41F2-9940-47D992AFE1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2E1C725-F9F0-4DA6-B579-6D7E15DCDC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2BF1698-178C-42B6-8D2B-A1A34AE3A2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1B5867A-D81C-48C1-A81A-EFC88AEE55E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EE050D14-7A74-4F4B-973E-10ABD45F11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E5EFE313-3EF5-4EBC-89BF-3DC954D34FC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ED0C9C70-FD43-47AF-801D-241895A44A9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90BA637-0553-46DD-92A3-86B3C67B64F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0A93E70-E45D-45AA-BDE6-099110DB109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7B0DF4B-C3DB-4343-8DEA-992C0B9CC3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16449B2-EB61-40A0-A79F-508B8AD317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9370F21-06CE-4A72-A126-E1A787A7CF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D51342C-321E-4F06-95C7-79C06E63BDB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E34A55E7-CAF5-4E6F-B67C-5293F3EFD2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722480D-2C86-4791-A2A0-172FB00667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20C7BF8-968E-4519-8728-E083F726DC7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F350CE0-E0C7-4952-8964-795DA28A11C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67C968B-0D76-483C-8D55-BD00EB4B717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86972F3-6D60-4D77-8F2B-073C4AA0959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381E250-6246-4E69-AF8D-C609014E145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B2CB3DE-797A-4874-9172-B3EC43F81F9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BABE36D-DD38-4E8E-866B-8A82DCDD3B4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4AFFC06-7CD7-4F90-B4E1-2217FC9BD8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917EF8B-BFD7-42A9-A0B3-13074923DC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A9CCF5D-F7DA-4ACF-9EDD-CE1BC25382C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DD966C5C-BBA4-42E5-B058-BF597AFD36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9E04930-BE59-42F7-A5E1-89E96E78AC7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A008AB4-C4B3-486D-81B4-D5821A202C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F1588DE-303C-4184-9C0E-16D83499B6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E5756C46-C40F-4724-9DB5-04EA09C5F96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0A0E2D7-2A44-4A7C-9846-C7EEE3A89BD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4A4EC05-5DFA-4848-8EFD-40CCA5D8BF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6B01D41-D606-4437-A550-0390D26C2C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5160DE7-2CF5-4719-AB90-00FCD3A178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BA6020B-443A-4578-823F-5D84FE4AE8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DC64B8C-5E8C-400B-A2A2-D499D968CEF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DF6E195-B52F-4F41-8747-C9B1B5B5E9F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A086D1A-E8B3-4A71-A5C7-1D448AC4758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8E5A5501-AB88-48FF-B79C-96C0BB3718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CBE0654-7541-49FC-9491-A0B1401B10D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B21D3AB-6E10-4835-A197-055CDC70F5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070465F-D41C-4ECC-9AA2-2A52BCE3CC9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A73F937-3727-4298-848D-C14A4E9554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0D97C7E-FFDA-45FF-914B-3AE1CEF1C8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E82F1926-9995-424E-8607-4384D67BAD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7635292-067E-4DC6-A1B4-8BB532764AC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98753F8-5950-4A5F-819A-DCE88A8E60F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000FA2D5-7D76-413E-BC31-35886306259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6C3A0EB9-335B-4BFD-B89A-C753391C37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ED439C5E-A56F-409A-BE3F-5ECD3D790D9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D9266E4-D462-4C5D-8F97-769EA0F046E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4A82A93-1B5D-4F18-AF1D-50DDE038153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937EB03-5D1F-40F8-A461-04036F400A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0CCE424-FF48-4BF3-BCD7-7971FAE8040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C3B0642-AFE7-47B7-8DAA-88A6445122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32D7696-0724-4595-97D6-7F418581AE5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CF8249A-FB1E-40D8-9433-5601F215F9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E0849D2-3A3B-4C9A-9D39-B8AFA3A76AE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5BC6791-27A9-4ECB-89B4-9F2EFB42C6D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6166F07F-72E6-4879-9E93-F48DA1EF802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591F822-D4AF-44EB-8E81-A75FC4EACBC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524F061-5655-4A79-A3C3-700108082B0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62CF6BC2-ED10-4392-B2C7-9A118A8E9BC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C91B32E-605F-428F-9924-C9275FBF6A7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B89D40C-ABD5-4ADD-9C31-BD6D7A11CDB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<sst xmlns="http://schemas.openxmlformats.org/spreadsheetml/2006/main" count="1102" uniqueCount="271">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</sst>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776018</v>
      </c>
    </row>
    <row r="8" spans="1:3" ht="15" customHeight="1" x14ac:dyDescent="0.25">
      <c r="B8" s="7" t="s">
        <v>106</v>
      </c>
      <c r="C8" s="70">
        <v>0.25600000000000001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0.8706096649169921</v>
      </c>
    </row>
    <row r="11" spans="1:3" ht="15" customHeight="1" x14ac:dyDescent="0.25">
      <c r="B11" s="7" t="s">
        <v>108</v>
      </c>
      <c r="C11" s="70">
        <v>0.94599999999999995</v>
      </c>
    </row>
    <row r="12" spans="1:3" ht="15" customHeight="1" x14ac:dyDescent="0.25">
      <c r="B12" s="7" t="s">
        <v>109</v>
      </c>
      <c r="C12" s="70">
        <v>0.59699999999999998</v>
      </c>
    </row>
    <row r="13" spans="1:3" ht="15" customHeight="1" x14ac:dyDescent="0.25">
      <c r="B13" s="7" t="s">
        <v>110</v>
      </c>
      <c r="C13" s="70">
        <v>0.379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0.55500000000000005</v>
      </c>
    </row>
    <row r="25" spans="1:3" ht="15" customHeight="1" x14ac:dyDescent="0.25">
      <c r="B25" s="20" t="s">
        <v>103</v>
      </c>
      <c r="C25" s="71">
        <v>0.30479999999999996</v>
      </c>
    </row>
    <row r="26" spans="1:3" ht="15" customHeight="1" x14ac:dyDescent="0.25">
      <c r="B26" s="20" t="s">
        <v>104</v>
      </c>
      <c r="C26" s="71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</v>
      </c>
      <c r="D39" s="17"/>
      <c r="E39" s="17"/>
    </row>
    <row r="40" spans="1:5" ht="15" customHeight="1" x14ac:dyDescent="0.25">
      <c r="B40" s="16" t="s">
        <v>171</v>
      </c>
      <c r="C40" s="75">
        <v>0.76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2.3199999999999998E-2</v>
      </c>
      <c r="D45" s="17"/>
    </row>
    <row r="46" spans="1:5" ht="15.75" customHeight="1" x14ac:dyDescent="0.25">
      <c r="B46" s="16" t="s">
        <v>11</v>
      </c>
      <c r="C46" s="71">
        <v>8.1199999999999994E-2</v>
      </c>
      <c r="D46" s="17"/>
    </row>
    <row r="47" spans="1:5" ht="15.75" customHeight="1" x14ac:dyDescent="0.25">
      <c r="B47" s="16" t="s">
        <v>12</v>
      </c>
      <c r="C47" s="71">
        <v>0.1258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1.4504339535124999</v>
      </c>
      <c r="D51" s="17"/>
    </row>
    <row r="52" spans="1:4" ht="15" customHeight="1" x14ac:dyDescent="0.25">
      <c r="B52" s="16" t="s">
        <v>125</v>
      </c>
      <c r="C52" s="76">
        <v>1.1669160795</v>
      </c>
    </row>
    <row r="53" spans="1:4" ht="15.75" customHeight="1" x14ac:dyDescent="0.25">
      <c r="B53" s="16" t="s">
        <v>126</v>
      </c>
      <c r="C53" s="76">
        <v>1.1669160795</v>
      </c>
    </row>
    <row r="54" spans="1:4" ht="15.75" customHeight="1" x14ac:dyDescent="0.25">
      <c r="B54" s="16" t="s">
        <v>127</v>
      </c>
      <c r="C54" s="76">
        <v>0.68818976805200005</v>
      </c>
    </row>
    <row r="55" spans="1:4" ht="15.75" customHeight="1" x14ac:dyDescent="0.25">
      <c r="B55" s="16" t="s">
        <v>128</v>
      </c>
      <c r="C55" s="76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0.52412838358171787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38.470301788640938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42.533821775887482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107.76030820998959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3.1061362813373239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1.1110232178980439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1.1110232178980439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1.1110232178980439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1.1110232178980439</v>
      </c>
      <c r="E13" s="86" t="s">
        <v>202</v>
      </c>
    </row>
    <row r="14" spans="1:5" ht="15.75" customHeight="1" x14ac:dyDescent="0.25">
      <c r="A14" s="11" t="s">
        <v>187</v>
      </c>
      <c r="B14" s="85">
        <v>2.3E-2</v>
      </c>
      <c r="C14" s="85">
        <v>0.95</v>
      </c>
      <c r="D14" s="86">
        <v>13.551533675908072</v>
      </c>
      <c r="E14" s="86" t="s">
        <v>202</v>
      </c>
    </row>
    <row r="15" spans="1:5" ht="15.75" customHeight="1" x14ac:dyDescent="0.25">
      <c r="A15" s="11" t="s">
        <v>209</v>
      </c>
      <c r="B15" s="85">
        <v>2.3E-2</v>
      </c>
      <c r="C15" s="85">
        <v>0.95</v>
      </c>
      <c r="D15" s="86">
        <v>13.551533675908072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0.29077641375814661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0.50900000000000001</v>
      </c>
      <c r="C18" s="85">
        <v>0.95</v>
      </c>
      <c r="D18" s="87">
        <v>2.5765543589847764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2.5765543589847764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2.5765543589847764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29.985420494092402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23.131454657354993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4.4684305312370904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19.554423814166142</v>
      </c>
      <c r="E24" s="86" t="s">
        <v>202</v>
      </c>
    </row>
    <row r="25" spans="1:5" ht="15.75" customHeight="1" x14ac:dyDescent="0.25">
      <c r="A25" s="52" t="s">
        <v>87</v>
      </c>
      <c r="B25" s="85">
        <v>0.70799999999999996</v>
      </c>
      <c r="C25" s="85">
        <v>0.95</v>
      </c>
      <c r="D25" s="86">
        <v>19.550050595678929</v>
      </c>
      <c r="E25" s="86" t="s">
        <v>202</v>
      </c>
    </row>
    <row r="26" spans="1:5" ht="15.75" customHeight="1" x14ac:dyDescent="0.25">
      <c r="A26" s="52" t="s">
        <v>137</v>
      </c>
      <c r="B26" s="85">
        <v>2.3E-2</v>
      </c>
      <c r="C26" s="85">
        <v>0.95</v>
      </c>
      <c r="D26" s="86">
        <v>4.5390434234059427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4.3358046442281468</v>
      </c>
      <c r="E27" s="86" t="s">
        <v>202</v>
      </c>
    </row>
    <row r="28" spans="1:5" ht="15.75" customHeight="1" x14ac:dyDescent="0.25">
      <c r="A28" s="52" t="s">
        <v>84</v>
      </c>
      <c r="B28" s="85">
        <v>0.35399999999999998</v>
      </c>
      <c r="C28" s="85">
        <v>0.95</v>
      </c>
      <c r="D28" s="86">
        <v>0.50720646225057375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86">
        <v>69.007299698442466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0.90872808870784549</v>
      </c>
      <c r="E30" s="86" t="s">
        <v>202</v>
      </c>
    </row>
    <row r="31" spans="1:5" ht="15.75" customHeight="1" x14ac:dyDescent="0.25">
      <c r="A31" s="52" t="s">
        <v>28</v>
      </c>
      <c r="B31" s="85">
        <v>0.52100000000000002</v>
      </c>
      <c r="C31" s="85">
        <v>0.95</v>
      </c>
      <c r="D31" s="86">
        <v>0.57448447746283704</v>
      </c>
      <c r="E31" s="86" t="s">
        <v>202</v>
      </c>
    </row>
    <row r="32" spans="1:5" ht="15.75" customHeight="1" x14ac:dyDescent="0.25">
      <c r="A32" s="52" t="s">
        <v>83</v>
      </c>
      <c r="B32" s="85">
        <v>0.94499999999999995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0.75800000000000001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0.93299999999999994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0.58200000000000007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0.153</v>
      </c>
      <c r="C37" s="85">
        <v>0.95</v>
      </c>
      <c r="D37" s="86">
        <v>1.4631854953882597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0.59726996326723414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153715.35999999999</v>
      </c>
      <c r="C2" s="78">
        <v>240948</v>
      </c>
      <c r="D2" s="78">
        <v>569104</v>
      </c>
      <c r="E2" s="78">
        <v>439612</v>
      </c>
      <c r="F2" s="78">
        <v>331110</v>
      </c>
      <c r="G2" s="22">
        <f t="shared" ref="G2:G40" si="0">C2+D2+E2+F2</f>
        <v>1580774</v>
      </c>
      <c r="H2" s="22">
        <f t="shared" ref="H2:H40" si="1">(B2 + stillbirth*B2/(1000-stillbirth))/(1-abortion)</f>
        <v>178505.07358969533</v>
      </c>
      <c r="I2" s="22">
        <f>G2-H2</f>
        <v>1402268.9264103046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150650</v>
      </c>
      <c r="C3" s="78">
        <v>235000</v>
      </c>
      <c r="D3" s="78">
        <v>555000</v>
      </c>
      <c r="E3" s="78">
        <v>464000</v>
      </c>
      <c r="F3" s="78">
        <v>334000</v>
      </c>
      <c r="G3" s="22">
        <f t="shared" si="0"/>
        <v>1588000</v>
      </c>
      <c r="H3" s="22">
        <f t="shared" si="1"/>
        <v>174945.36223502716</v>
      </c>
      <c r="I3" s="22">
        <f t="shared" ref="I3:I15" si="3">G3-H3</f>
        <v>1413054.6377649729</v>
      </c>
    </row>
    <row r="4" spans="1:9" ht="15.75" customHeight="1" x14ac:dyDescent="0.25">
      <c r="A4" s="7">
        <f t="shared" si="2"/>
        <v>2019</v>
      </c>
      <c r="B4" s="77">
        <v>147391.86666666667</v>
      </c>
      <c r="C4" s="78">
        <v>232000</v>
      </c>
      <c r="D4" s="78">
        <v>537000</v>
      </c>
      <c r="E4" s="78">
        <v>487000</v>
      </c>
      <c r="F4" s="78">
        <v>337000</v>
      </c>
      <c r="G4" s="22">
        <f t="shared" si="0"/>
        <v>1593000</v>
      </c>
      <c r="H4" s="22">
        <f t="shared" si="1"/>
        <v>171161.78894455242</v>
      </c>
      <c r="I4" s="22">
        <f t="shared" si="3"/>
        <v>1421838.2110554476</v>
      </c>
    </row>
    <row r="5" spans="1:9" ht="15.75" customHeight="1" x14ac:dyDescent="0.25">
      <c r="A5" s="7">
        <f t="shared" si="2"/>
        <v>2020</v>
      </c>
      <c r="B5" s="77">
        <v>143918.77499999999</v>
      </c>
      <c r="C5" s="78">
        <v>234000</v>
      </c>
      <c r="D5" s="78">
        <v>520000</v>
      </c>
      <c r="E5" s="78">
        <v>506000</v>
      </c>
      <c r="F5" s="78">
        <v>340000</v>
      </c>
      <c r="G5" s="22">
        <f t="shared" si="0"/>
        <v>1600000</v>
      </c>
      <c r="H5" s="22">
        <f t="shared" si="1"/>
        <v>167128.59093791153</v>
      </c>
      <c r="I5" s="22">
        <f t="shared" si="3"/>
        <v>1432871.4090620885</v>
      </c>
    </row>
    <row r="6" spans="1:9" ht="15.75" customHeight="1" x14ac:dyDescent="0.25">
      <c r="A6" s="7">
        <f t="shared" si="2"/>
        <v>2021</v>
      </c>
      <c r="B6" s="77">
        <v>142093.02240000002</v>
      </c>
      <c r="C6" s="78">
        <v>240000</v>
      </c>
      <c r="D6" s="78">
        <v>506000</v>
      </c>
      <c r="E6" s="78">
        <v>525000</v>
      </c>
      <c r="F6" s="78">
        <v>345000</v>
      </c>
      <c r="G6" s="22">
        <f t="shared" si="0"/>
        <v>1616000</v>
      </c>
      <c r="H6" s="22">
        <f t="shared" si="1"/>
        <v>165008.39877091162</v>
      </c>
      <c r="I6" s="22">
        <f t="shared" si="3"/>
        <v>1450991.6012290884</v>
      </c>
    </row>
    <row r="7" spans="1:9" ht="15.75" customHeight="1" x14ac:dyDescent="0.25">
      <c r="A7" s="7">
        <f t="shared" si="2"/>
        <v>2022</v>
      </c>
      <c r="B7" s="77">
        <v>140133.40780000002</v>
      </c>
      <c r="C7" s="78">
        <v>249000</v>
      </c>
      <c r="D7" s="78">
        <v>491000</v>
      </c>
      <c r="E7" s="78">
        <v>539000</v>
      </c>
      <c r="F7" s="78">
        <v>350000</v>
      </c>
      <c r="G7" s="22">
        <f t="shared" si="0"/>
        <v>1629000</v>
      </c>
      <c r="H7" s="22">
        <f t="shared" si="1"/>
        <v>162732.75664653027</v>
      </c>
      <c r="I7" s="22">
        <f t="shared" si="3"/>
        <v>1466267.2433534698</v>
      </c>
    </row>
    <row r="8" spans="1:9" ht="15.75" customHeight="1" x14ac:dyDescent="0.25">
      <c r="A8" s="7">
        <f t="shared" si="2"/>
        <v>2023</v>
      </c>
      <c r="B8" s="77">
        <v>138043.28040000002</v>
      </c>
      <c r="C8" s="78">
        <v>262000</v>
      </c>
      <c r="D8" s="78">
        <v>477000</v>
      </c>
      <c r="E8" s="78">
        <v>549000</v>
      </c>
      <c r="F8" s="78">
        <v>356000</v>
      </c>
      <c r="G8" s="22">
        <f t="shared" si="0"/>
        <v>1644000</v>
      </c>
      <c r="H8" s="22">
        <f t="shared" si="1"/>
        <v>160305.55389106824</v>
      </c>
      <c r="I8" s="22">
        <f t="shared" si="3"/>
        <v>1483694.4461089317</v>
      </c>
    </row>
    <row r="9" spans="1:9" ht="15.75" customHeight="1" x14ac:dyDescent="0.25">
      <c r="A9" s="7">
        <f t="shared" si="2"/>
        <v>2024</v>
      </c>
      <c r="B9" s="77">
        <v>135805.94720000002</v>
      </c>
      <c r="C9" s="78">
        <v>277000</v>
      </c>
      <c r="D9" s="78">
        <v>466000</v>
      </c>
      <c r="E9" s="78">
        <v>554000</v>
      </c>
      <c r="F9" s="78">
        <v>366000</v>
      </c>
      <c r="G9" s="22">
        <f t="shared" si="0"/>
        <v>1663000</v>
      </c>
      <c r="H9" s="22">
        <f t="shared" si="1"/>
        <v>157707.40542034502</v>
      </c>
      <c r="I9" s="22">
        <f t="shared" si="3"/>
        <v>1505292.594579655</v>
      </c>
    </row>
    <row r="10" spans="1:9" ht="15.75" customHeight="1" x14ac:dyDescent="0.25">
      <c r="A10" s="7">
        <f t="shared" si="2"/>
        <v>2025</v>
      </c>
      <c r="B10" s="77">
        <v>133445.91600000003</v>
      </c>
      <c r="C10" s="78">
        <v>293000</v>
      </c>
      <c r="D10" s="78">
        <v>459000</v>
      </c>
      <c r="E10" s="78">
        <v>554000</v>
      </c>
      <c r="F10" s="78">
        <v>380000</v>
      </c>
      <c r="G10" s="22">
        <f t="shared" si="0"/>
        <v>1686000</v>
      </c>
      <c r="H10" s="22">
        <f t="shared" si="1"/>
        <v>154966.77141324268</v>
      </c>
      <c r="I10" s="22">
        <f t="shared" si="3"/>
        <v>1531033.2285867573</v>
      </c>
    </row>
    <row r="11" spans="1:9" ht="15.75" customHeight="1" x14ac:dyDescent="0.25">
      <c r="A11" s="7">
        <f t="shared" si="2"/>
        <v>2026</v>
      </c>
      <c r="B11" s="77">
        <v>132981.64000000001</v>
      </c>
      <c r="C11" s="78">
        <v>309000</v>
      </c>
      <c r="D11" s="78">
        <v>458000</v>
      </c>
      <c r="E11" s="78">
        <v>547000</v>
      </c>
      <c r="F11" s="78">
        <v>398000</v>
      </c>
      <c r="G11" s="22">
        <f t="shared" si="0"/>
        <v>1712000</v>
      </c>
      <c r="H11" s="22">
        <f t="shared" si="1"/>
        <v>154427.62150951198</v>
      </c>
      <c r="I11" s="22">
        <f t="shared" si="3"/>
        <v>1557572.378490488</v>
      </c>
    </row>
    <row r="12" spans="1:9" ht="15.75" customHeight="1" x14ac:dyDescent="0.25">
      <c r="A12" s="7">
        <f t="shared" si="2"/>
        <v>2027</v>
      </c>
      <c r="B12" s="77">
        <v>132422.6</v>
      </c>
      <c r="C12" s="78">
        <v>326000</v>
      </c>
      <c r="D12" s="78">
        <v>460000</v>
      </c>
      <c r="E12" s="78">
        <v>537000</v>
      </c>
      <c r="F12" s="78">
        <v>419000</v>
      </c>
      <c r="G12" s="22">
        <f t="shared" si="0"/>
        <v>1742000</v>
      </c>
      <c r="H12" s="22">
        <f t="shared" si="1"/>
        <v>153778.4249923937</v>
      </c>
      <c r="I12" s="22">
        <f t="shared" si="3"/>
        <v>1588221.5750076063</v>
      </c>
    </row>
    <row r="13" spans="1:9" ht="15.75" customHeight="1" x14ac:dyDescent="0.25">
      <c r="A13" s="7">
        <f t="shared" si="2"/>
        <v>2028</v>
      </c>
      <c r="B13" s="77">
        <v>131827.24800000002</v>
      </c>
      <c r="C13" s="78">
        <v>342000</v>
      </c>
      <c r="D13" s="78">
        <v>467000</v>
      </c>
      <c r="E13" s="78">
        <v>522000</v>
      </c>
      <c r="F13" s="78">
        <v>444000</v>
      </c>
      <c r="G13" s="22">
        <f t="shared" si="0"/>
        <v>1775000</v>
      </c>
      <c r="H13" s="22">
        <f t="shared" si="1"/>
        <v>153087.06043018098</v>
      </c>
      <c r="I13" s="22">
        <f t="shared" si="3"/>
        <v>1621912.939569819</v>
      </c>
    </row>
    <row r="14" spans="1:9" ht="15.75" customHeight="1" x14ac:dyDescent="0.25">
      <c r="A14" s="7">
        <f t="shared" si="2"/>
        <v>2029</v>
      </c>
      <c r="B14" s="77">
        <v>131140.33600000004</v>
      </c>
      <c r="C14" s="78">
        <v>355000</v>
      </c>
      <c r="D14" s="78">
        <v>479000</v>
      </c>
      <c r="E14" s="78">
        <v>505000</v>
      </c>
      <c r="F14" s="78">
        <v>466000</v>
      </c>
      <c r="G14" s="22">
        <f t="shared" si="0"/>
        <v>1805000</v>
      </c>
      <c r="H14" s="22">
        <f t="shared" si="1"/>
        <v>152289.36996444195</v>
      </c>
      <c r="I14" s="22">
        <f t="shared" si="3"/>
        <v>1652710.630035558</v>
      </c>
    </row>
    <row r="15" spans="1:9" ht="15.75" customHeight="1" x14ac:dyDescent="0.25">
      <c r="A15" s="7">
        <f t="shared" si="2"/>
        <v>2030</v>
      </c>
      <c r="B15" s="77">
        <v>130418.71400000001</v>
      </c>
      <c r="C15" s="78">
        <v>364000</v>
      </c>
      <c r="D15" s="78">
        <v>495000</v>
      </c>
      <c r="E15" s="78">
        <v>489000</v>
      </c>
      <c r="F15" s="78">
        <v>486000</v>
      </c>
      <c r="G15" s="22">
        <f t="shared" si="0"/>
        <v>1834000</v>
      </c>
      <c r="H15" s="22">
        <f t="shared" si="1"/>
        <v>151451.37180853906</v>
      </c>
      <c r="I15" s="22">
        <f t="shared" si="3"/>
        <v>1682548.6281914609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127.73972682278783</v>
      </c>
      <c r="I17" s="22">
        <f t="shared" si="4"/>
        <v>-127.73972682278783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1.779949925E-2</v>
      </c>
    </row>
    <row r="4" spans="1:8" ht="15.75" customHeight="1" x14ac:dyDescent="0.25">
      <c r="B4" s="24" t="s">
        <v>7</v>
      </c>
      <c r="C4" s="79">
        <v>0.11108311998545255</v>
      </c>
    </row>
    <row r="5" spans="1:8" ht="15.75" customHeight="1" x14ac:dyDescent="0.25">
      <c r="B5" s="24" t="s">
        <v>8</v>
      </c>
      <c r="C5" s="79">
        <v>0.11183096085824022</v>
      </c>
    </row>
    <row r="6" spans="1:8" ht="15.75" customHeight="1" x14ac:dyDescent="0.25">
      <c r="B6" s="24" t="s">
        <v>10</v>
      </c>
      <c r="C6" s="79">
        <v>0.20134451656807401</v>
      </c>
    </row>
    <row r="7" spans="1:8" ht="15.75" customHeight="1" x14ac:dyDescent="0.25">
      <c r="B7" s="24" t="s">
        <v>13</v>
      </c>
      <c r="C7" s="79">
        <v>0.254663092051989</v>
      </c>
    </row>
    <row r="8" spans="1:8" ht="15.75" customHeight="1" x14ac:dyDescent="0.25">
      <c r="B8" s="24" t="s">
        <v>14</v>
      </c>
      <c r="C8" s="79">
        <v>3.9967786737813402E-7</v>
      </c>
    </row>
    <row r="9" spans="1:8" ht="15.75" customHeight="1" x14ac:dyDescent="0.25">
      <c r="B9" s="24" t="s">
        <v>27</v>
      </c>
      <c r="C9" s="79">
        <v>0.15295134867911775</v>
      </c>
    </row>
    <row r="10" spans="1:8" ht="15.75" customHeight="1" x14ac:dyDescent="0.25">
      <c r="B10" s="24" t="s">
        <v>15</v>
      </c>
      <c r="C10" s="79">
        <v>0.15032706292925913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0.109097864768359</v>
      </c>
      <c r="D14" s="79">
        <v>0.109097864768359</v>
      </c>
      <c r="E14" s="79">
        <v>7.6611133453274402E-2</v>
      </c>
      <c r="F14" s="79">
        <v>7.6611133453274402E-2</v>
      </c>
    </row>
    <row r="15" spans="1:8" ht="15.75" customHeight="1" x14ac:dyDescent="0.25">
      <c r="B15" s="24" t="s">
        <v>16</v>
      </c>
      <c r="C15" s="79">
        <v>0.43324645472073903</v>
      </c>
      <c r="D15" s="79">
        <v>0.43324645472073903</v>
      </c>
      <c r="E15" s="79">
        <v>0.331281908813086</v>
      </c>
      <c r="F15" s="79">
        <v>0.331281908813086</v>
      </c>
    </row>
    <row r="16" spans="1:8" ht="15.75" customHeight="1" x14ac:dyDescent="0.25">
      <c r="B16" s="24" t="s">
        <v>17</v>
      </c>
      <c r="C16" s="79">
        <v>1.7040919857786E-2</v>
      </c>
      <c r="D16" s="79">
        <v>1.7040919857786E-2</v>
      </c>
      <c r="E16" s="79">
        <v>1.54161555222725E-2</v>
      </c>
      <c r="F16" s="79">
        <v>1.54161555222725E-2</v>
      </c>
    </row>
    <row r="17" spans="1:8" ht="15.75" customHeight="1" x14ac:dyDescent="0.25">
      <c r="B17" s="24" t="s">
        <v>18</v>
      </c>
      <c r="C17" s="79">
        <v>4.5286610110634702E-5</v>
      </c>
      <c r="D17" s="79">
        <v>4.5286610110634702E-5</v>
      </c>
      <c r="E17" s="79">
        <v>9.2273305712071695E-5</v>
      </c>
      <c r="F17" s="79">
        <v>9.2273305712071695E-5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2.3509899914088699E-4</v>
      </c>
      <c r="D19" s="79">
        <v>2.3509899914088699E-4</v>
      </c>
      <c r="E19" s="79">
        <v>9.61412008065712E-5</v>
      </c>
      <c r="F19" s="79">
        <v>9.61412008065712E-5</v>
      </c>
    </row>
    <row r="20" spans="1:8" ht="15.75" customHeight="1" x14ac:dyDescent="0.25">
      <c r="B20" s="24" t="s">
        <v>21</v>
      </c>
      <c r="C20" s="79">
        <v>2.5379086303262698E-2</v>
      </c>
      <c r="D20" s="79">
        <v>2.5379086303262698E-2</v>
      </c>
      <c r="E20" s="79">
        <v>6.5887244500213603E-3</v>
      </c>
      <c r="F20" s="79">
        <v>6.5887244500213603E-3</v>
      </c>
    </row>
    <row r="21" spans="1:8" ht="15.75" customHeight="1" x14ac:dyDescent="0.25">
      <c r="B21" s="24" t="s">
        <v>22</v>
      </c>
      <c r="C21" s="79">
        <v>7.1732127506916099E-2</v>
      </c>
      <c r="D21" s="79">
        <v>7.1732127506916099E-2</v>
      </c>
      <c r="E21" s="79">
        <v>0.26442523336435497</v>
      </c>
      <c r="F21" s="79">
        <v>0.26442523336435497</v>
      </c>
    </row>
    <row r="22" spans="1:8" ht="15.75" customHeight="1" x14ac:dyDescent="0.25">
      <c r="B22" s="24" t="s">
        <v>23</v>
      </c>
      <c r="C22" s="79">
        <v>0.34322316123368579</v>
      </c>
      <c r="D22" s="79">
        <v>0.34322316123368579</v>
      </c>
      <c r="E22" s="79">
        <v>0.30548842989047209</v>
      </c>
      <c r="F22" s="79">
        <v>0.30548842989047209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5.4699999999999999E-2</v>
      </c>
    </row>
    <row r="28" spans="1:8" ht="15.75" customHeight="1" x14ac:dyDescent="0.25">
      <c r="B28" s="24" t="s">
        <v>40</v>
      </c>
      <c r="C28" s="79">
        <v>7.8E-2</v>
      </c>
    </row>
    <row r="29" spans="1:8" ht="15.75" customHeight="1" x14ac:dyDescent="0.25">
      <c r="B29" s="24" t="s">
        <v>41</v>
      </c>
      <c r="C29" s="79">
        <v>0.253</v>
      </c>
    </row>
    <row r="30" spans="1:8" ht="15.75" customHeight="1" x14ac:dyDescent="0.25">
      <c r="B30" s="24" t="s">
        <v>42</v>
      </c>
      <c r="C30" s="79">
        <v>6.4199999999999993E-2</v>
      </c>
    </row>
    <row r="31" spans="1:8" ht="15.75" customHeight="1" x14ac:dyDescent="0.25">
      <c r="B31" s="24" t="s">
        <v>43</v>
      </c>
      <c r="C31" s="79">
        <v>3.85E-2</v>
      </c>
    </row>
    <row r="32" spans="1:8" ht="15.75" customHeight="1" x14ac:dyDescent="0.25">
      <c r="B32" s="24" t="s">
        <v>44</v>
      </c>
      <c r="C32" s="79">
        <v>7.8799999999999995E-2</v>
      </c>
    </row>
    <row r="33" spans="2:3" ht="15.75" customHeight="1" x14ac:dyDescent="0.25">
      <c r="B33" s="24" t="s">
        <v>45</v>
      </c>
      <c r="C33" s="79">
        <v>6.8900000000000003E-2</v>
      </c>
    </row>
    <row r="34" spans="2:3" ht="15.75" customHeight="1" x14ac:dyDescent="0.25">
      <c r="B34" s="24" t="s">
        <v>46</v>
      </c>
      <c r="C34" s="79">
        <v>0.27690000000223519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0.78431834894794206</v>
      </c>
      <c r="D2" s="80">
        <v>0.78431834894794206</v>
      </c>
      <c r="E2" s="80">
        <v>0.81435319136960516</v>
      </c>
      <c r="F2" s="80">
        <v>0.60719851756262311</v>
      </c>
      <c r="G2" s="80">
        <v>0.51566286508536463</v>
      </c>
    </row>
    <row r="3" spans="1:15" ht="15.75" customHeight="1" x14ac:dyDescent="0.25">
      <c r="A3" s="5"/>
      <c r="B3" s="11" t="s">
        <v>118</v>
      </c>
      <c r="C3" s="80">
        <v>0.14295939943370728</v>
      </c>
      <c r="D3" s="80">
        <v>0.14295939943370728</v>
      </c>
      <c r="E3" s="80">
        <v>0.10056177423692461</v>
      </c>
      <c r="F3" s="80">
        <v>0.25935615071770335</v>
      </c>
      <c r="G3" s="80">
        <v>0.32216651380571343</v>
      </c>
    </row>
    <row r="4" spans="1:15" ht="15.75" customHeight="1" x14ac:dyDescent="0.25">
      <c r="A4" s="5"/>
      <c r="B4" s="11" t="s">
        <v>116</v>
      </c>
      <c r="C4" s="81">
        <v>4.3633350971010405E-2</v>
      </c>
      <c r="D4" s="81">
        <v>4.3633350971010405E-2</v>
      </c>
      <c r="E4" s="81">
        <v>5.5996133746130022E-2</v>
      </c>
      <c r="F4" s="81">
        <v>7.5267530424992957E-2</v>
      </c>
      <c r="G4" s="81">
        <v>0.10399281981424148</v>
      </c>
    </row>
    <row r="5" spans="1:15" ht="15.75" customHeight="1" x14ac:dyDescent="0.25">
      <c r="A5" s="5"/>
      <c r="B5" s="11" t="s">
        <v>119</v>
      </c>
      <c r="C5" s="81">
        <v>2.9088900647340273E-2</v>
      </c>
      <c r="D5" s="81">
        <v>2.9088900647340273E-2</v>
      </c>
      <c r="E5" s="81">
        <v>2.9088900647340273E-2</v>
      </c>
      <c r="F5" s="81">
        <v>5.8177801294680545E-2</v>
      </c>
      <c r="G5" s="81">
        <v>5.8177801294680545E-2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0.80791760153475922</v>
      </c>
      <c r="D8" s="80">
        <v>0.80791760153475922</v>
      </c>
      <c r="E8" s="80">
        <v>0.91526329589267275</v>
      </c>
      <c r="F8" s="80">
        <v>0.93212428286707572</v>
      </c>
      <c r="G8" s="80">
        <v>0.92502789690061482</v>
      </c>
    </row>
    <row r="9" spans="1:15" ht="15.75" customHeight="1" x14ac:dyDescent="0.25">
      <c r="B9" s="7" t="s">
        <v>121</v>
      </c>
      <c r="C9" s="80">
        <v>0.13047116546524062</v>
      </c>
      <c r="D9" s="80">
        <v>0.13047116546524062</v>
      </c>
      <c r="E9" s="80">
        <v>5.2957374107327142E-2</v>
      </c>
      <c r="F9" s="80">
        <v>4.6006134132924328E-2</v>
      </c>
      <c r="G9" s="80">
        <v>5.1001538099385235E-2</v>
      </c>
    </row>
    <row r="10" spans="1:15" ht="15.75" customHeight="1" x14ac:dyDescent="0.25">
      <c r="B10" s="7" t="s">
        <v>122</v>
      </c>
      <c r="C10" s="81">
        <v>3.3568758999999997E-2</v>
      </c>
      <c r="D10" s="81">
        <v>3.3568758999999997E-2</v>
      </c>
      <c r="E10" s="81">
        <v>3.1779330000000001E-2</v>
      </c>
      <c r="F10" s="81">
        <v>1.5433669000000001E-2</v>
      </c>
      <c r="G10" s="81">
        <v>1.6667154199999999E-2</v>
      </c>
    </row>
    <row r="11" spans="1:15" ht="15.75" customHeight="1" x14ac:dyDescent="0.25">
      <c r="B11" s="7" t="s">
        <v>123</v>
      </c>
      <c r="C11" s="81">
        <v>2.8042473999999998E-2</v>
      </c>
      <c r="D11" s="81">
        <v>2.8042473999999998E-2</v>
      </c>
      <c r="E11" s="81">
        <v>0</v>
      </c>
      <c r="F11" s="81">
        <v>6.435914E-3</v>
      </c>
      <c r="G11" s="81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0.66876521474999995</v>
      </c>
      <c r="D14" s="82">
        <v>0.63119051921299996</v>
      </c>
      <c r="E14" s="82">
        <v>0.63119051921299996</v>
      </c>
      <c r="F14" s="82">
        <v>0.45397782957600002</v>
      </c>
      <c r="G14" s="82">
        <v>0.45397782957600002</v>
      </c>
      <c r="H14" s="83">
        <v>0.43799999999999994</v>
      </c>
      <c r="I14" s="83">
        <v>0.37048295454545455</v>
      </c>
      <c r="J14" s="83">
        <v>0.41128977272727263</v>
      </c>
      <c r="K14" s="83">
        <v>0.40699431818181814</v>
      </c>
      <c r="L14" s="83">
        <v>0.42623261750000002</v>
      </c>
      <c r="M14" s="83">
        <v>0.36297740893700003</v>
      </c>
      <c r="N14" s="83">
        <v>0.34602747633200004</v>
      </c>
      <c r="O14" s="83">
        <v>0.32089156042599998</v>
      </c>
    </row>
    <row r="15" spans="1:15" ht="15.75" customHeight="1" x14ac:dyDescent="0.25">
      <c r="B15" s="16" t="s">
        <v>68</v>
      </c>
      <c r="C15" s="80">
        <f>iron_deficiency_anaemia*C14</f>
        <v>0.3505188310025979</v>
      </c>
      <c r="D15" s="80">
        <f t="shared" ref="D15:O15" si="0">iron_deficiency_anaemia*D14</f>
        <v>0.33082486656721488</v>
      </c>
      <c r="E15" s="80">
        <f t="shared" si="0"/>
        <v>0.33082486656721488</v>
      </c>
      <c r="F15" s="80">
        <f t="shared" si="0"/>
        <v>0.2379426659976055</v>
      </c>
      <c r="G15" s="80">
        <f t="shared" si="0"/>
        <v>0.2379426659976055</v>
      </c>
      <c r="H15" s="80">
        <f t="shared" si="0"/>
        <v>0.22956823200879239</v>
      </c>
      <c r="I15" s="80">
        <f t="shared" si="0"/>
        <v>0.19418063211048814</v>
      </c>
      <c r="J15" s="80">
        <f t="shared" si="0"/>
        <v>0.21556864376323751</v>
      </c>
      <c r="K15" s="80">
        <f t="shared" si="0"/>
        <v>0.21331727411557971</v>
      </c>
      <c r="L15" s="80">
        <f t="shared" si="0"/>
        <v>0.22340061284007964</v>
      </c>
      <c r="M15" s="80">
        <f t="shared" si="0"/>
        <v>0.19024676262283002</v>
      </c>
      <c r="N15" s="80">
        <f t="shared" si="0"/>
        <v>0.18136282184475233</v>
      </c>
      <c r="O15" s="80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0.56100000000000005</v>
      </c>
      <c r="D2" s="81">
        <v>0.56100000000000005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0.26200000000000001</v>
      </c>
      <c r="D3" s="81">
        <v>0.29600000000000004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0.68900000000000006</v>
      </c>
      <c r="F4" s="81">
        <v>0.7609999999999999</v>
      </c>
      <c r="G4" s="81">
        <v>0</v>
      </c>
    </row>
    <row r="5" spans="1:7" x14ac:dyDescent="0.25">
      <c r="B5" s="43" t="s">
        <v>169</v>
      </c>
      <c r="C5" s="80">
        <f>1-SUM(C2:C4)</f>
        <v>4.8999999999999932E-2</v>
      </c>
      <c r="D5" s="80">
        <f>1-SUM(D2:D4)</f>
        <v>1.4999999999999902E-2</v>
      </c>
      <c r="E5" s="80">
        <f>1-SUM(E2:E4)</f>
        <v>0.31099999999999994</v>
      </c>
      <c r="F5" s="80">
        <f>1-SUM(F2:F4)</f>
        <v>0.2390000000000001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0.16681000000000001</v>
      </c>
      <c r="D2" s="144">
        <v>0.16197</v>
      </c>
      <c r="E2" s="144">
        <v>0.15723000000000001</v>
      </c>
      <c r="F2" s="144">
        <v>0.15262000000000001</v>
      </c>
      <c r="G2" s="144">
        <v>0.14810000000000001</v>
      </c>
      <c r="H2" s="144">
        <v>0.14371999999999999</v>
      </c>
      <c r="I2" s="144">
        <v>0.13946999999999998</v>
      </c>
      <c r="J2" s="144">
        <v>0.13537000000000002</v>
      </c>
      <c r="K2" s="144">
        <v>0.13139000000000001</v>
      </c>
      <c r="L2" s="144">
        <v>0.12759999999999999</v>
      </c>
      <c r="M2" s="144">
        <v>0.12401999999999999</v>
      </c>
      <c r="N2" s="144">
        <v>0.12060999999999999</v>
      </c>
      <c r="O2" s="144">
        <v>0.11733</v>
      </c>
      <c r="P2" s="144">
        <v>0.11413999999999999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1.84E-2</v>
      </c>
      <c r="D4" s="144">
        <v>1.83E-2</v>
      </c>
      <c r="E4" s="144">
        <v>1.821E-2</v>
      </c>
      <c r="F4" s="144">
        <v>1.8120000000000001E-2</v>
      </c>
      <c r="G4" s="144">
        <v>1.804E-2</v>
      </c>
      <c r="H4" s="144">
        <v>1.797E-2</v>
      </c>
      <c r="I4" s="144">
        <v>1.7899999999999999E-2</v>
      </c>
      <c r="J4" s="144">
        <v>1.7849999999999998E-2</v>
      </c>
      <c r="K4" s="144">
        <v>1.78E-2</v>
      </c>
      <c r="L4" s="144">
        <v>1.7749999999999998E-2</v>
      </c>
      <c r="M4" s="144">
        <v>1.772E-2</v>
      </c>
      <c r="N4" s="144">
        <v>1.7680000000000001E-2</v>
      </c>
      <c r="O4" s="144">
        <v>1.7649999999999999E-2</v>
      </c>
      <c r="P4" s="144">
        <v>1.762E-2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0.25684733885211708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0.21081447599820047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0.18614236164534764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0.56100000000000005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0.73699999999999999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20.082000000000001</v>
      </c>
      <c r="D13" s="143">
        <v>19.436</v>
      </c>
      <c r="E13" s="143">
        <v>18.837</v>
      </c>
      <c r="F13" s="143">
        <v>18.271999999999998</v>
      </c>
      <c r="G13" s="143">
        <v>17.757000000000001</v>
      </c>
      <c r="H13" s="143">
        <v>17.280999999999999</v>
      </c>
      <c r="I13" s="143">
        <v>16.831</v>
      </c>
      <c r="J13" s="143">
        <v>16.420999999999999</v>
      </c>
      <c r="K13" s="143">
        <v>16.029</v>
      </c>
      <c r="L13" s="143">
        <v>15.656000000000001</v>
      </c>
      <c r="M13" s="143">
        <v>15.308999999999999</v>
      </c>
      <c r="N13" s="143">
        <v>14.971</v>
      </c>
      <c r="O13" s="143">
        <v>14.654</v>
      </c>
      <c r="P13" s="143">
        <v>14.337</v>
      </c>
    </row>
    <row r="14" spans="1:16" x14ac:dyDescent="0.25">
      <c r="B14" s="16" t="s">
        <v>170</v>
      </c>
      <c r="C14" s="143">
        <f>maternal_mortality</f>
        <v>0.76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0.25600000000000001</v>
      </c>
      <c r="E2" s="92">
        <f>food_insecure</f>
        <v>0.25600000000000001</v>
      </c>
      <c r="F2" s="92">
        <f>food_insecure</f>
        <v>0.25600000000000001</v>
      </c>
      <c r="G2" s="92">
        <f>food_insecure</f>
        <v>0.25600000000000001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0.25600000000000001</v>
      </c>
      <c r="F5" s="92">
        <f>food_insecure</f>
        <v>0.25600000000000001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5.5785921288942303E-2</v>
      </c>
      <c r="D7" s="92">
        <f>diarrhoea_1_5mo/26</f>
        <v>4.4881387673076922E-2</v>
      </c>
      <c r="E7" s="92">
        <f>diarrhoea_6_11mo/26</f>
        <v>4.4881387673076922E-2</v>
      </c>
      <c r="F7" s="92">
        <f>diarrhoea_12_23mo/26</f>
        <v>2.6468837232769233E-2</v>
      </c>
      <c r="G7" s="92">
        <f>diarrhoea_24_59mo/26</f>
        <v>2.6468837232769233E-2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0.25600000000000001</v>
      </c>
      <c r="F8" s="92">
        <f>food_insecure</f>
        <v>0.25600000000000001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0.59699999999999998</v>
      </c>
      <c r="E9" s="92">
        <f>IF(ISBLANK(comm_deliv), frac_children_health_facility,1)</f>
        <v>0.59699999999999998</v>
      </c>
      <c r="F9" s="92">
        <f>IF(ISBLANK(comm_deliv), frac_children_health_facility,1)</f>
        <v>0.59699999999999998</v>
      </c>
      <c r="G9" s="92">
        <f>IF(ISBLANK(comm_deliv), frac_children_health_facility,1)</f>
        <v>0.59699999999999998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5.5785921288942303E-2</v>
      </c>
      <c r="D11" s="92">
        <f>diarrhoea_1_5mo/26</f>
        <v>4.4881387673076922E-2</v>
      </c>
      <c r="E11" s="92">
        <f>diarrhoea_6_11mo/26</f>
        <v>4.4881387673076922E-2</v>
      </c>
      <c r="F11" s="92">
        <f>diarrhoea_12_23mo/26</f>
        <v>2.6468837232769233E-2</v>
      </c>
      <c r="G11" s="92">
        <f>diarrhoea_24_59mo/26</f>
        <v>2.6468837232769233E-2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0.25600000000000001</v>
      </c>
      <c r="I14" s="92">
        <f>food_insecure</f>
        <v>0.25600000000000001</v>
      </c>
      <c r="J14" s="92">
        <f>food_insecure</f>
        <v>0.25600000000000001</v>
      </c>
      <c r="K14" s="92">
        <f>food_insecure</f>
        <v>0.25600000000000001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0.94599999999999995</v>
      </c>
      <c r="I17" s="92">
        <f>frac_PW_health_facility</f>
        <v>0.94599999999999995</v>
      </c>
      <c r="J17" s="92">
        <f>frac_PW_health_facility</f>
        <v>0.94599999999999995</v>
      </c>
      <c r="K17" s="92">
        <f>frac_PW_health_facility</f>
        <v>0.94599999999999995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0.379</v>
      </c>
      <c r="M23" s="92">
        <f>famplan_unmet_need</f>
        <v>0.379</v>
      </c>
      <c r="N23" s="92">
        <f>famplan_unmet_need</f>
        <v>0.379</v>
      </c>
      <c r="O23" s="92">
        <f>famplan_unmet_need</f>
        <v>0.379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7.0357288604736376E-2</v>
      </c>
      <c r="M24" s="92">
        <f>(1-food_insecure)*(0.49)+food_insecure*(0.7)</f>
        <v>0.54376000000000002</v>
      </c>
      <c r="N24" s="92">
        <f>(1-food_insecure)*(0.49)+food_insecure*(0.7)</f>
        <v>0.54376000000000002</v>
      </c>
      <c r="O24" s="92">
        <f>(1-food_insecure)*(0.49)+food_insecure*(0.7)</f>
        <v>0.54376000000000002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3.0153123687744157E-2</v>
      </c>
      <c r="M25" s="92">
        <f>(1-food_insecure)*(0.21)+food_insecure*(0.3)</f>
        <v>0.23303999999999997</v>
      </c>
      <c r="N25" s="92">
        <f>(1-food_insecure)*(0.21)+food_insecure*(0.3)</f>
        <v>0.23303999999999997</v>
      </c>
      <c r="O25" s="92">
        <f>(1-food_insecure)*(0.21)+food_insecure*(0.3)</f>
        <v>0.23303999999999997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2.8879922790527361E-2</v>
      </c>
      <c r="M26" s="92">
        <f>(1-food_insecure)*(0.3)</f>
        <v>0.22319999999999998</v>
      </c>
      <c r="N26" s="92">
        <f>(1-food_insecure)*(0.3)</f>
        <v>0.22319999999999998</v>
      </c>
      <c r="O26" s="92">
        <f>(1-food_insecure)*(0.3)</f>
        <v>0.22319999999999998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0.8706096649169921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2020-03-24T06:49:36Z</dcterms:modified>
</cp:coreProperties>
</file>