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695AF58-0C42-47EC-A1AE-0B99409E876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27" i="2"/>
  <c r="I36" i="2"/>
  <c r="A3" i="2"/>
  <c r="A24" i="2"/>
  <c r="A18" i="2"/>
  <c r="A40" i="2"/>
  <c r="A22" i="2"/>
  <c r="A29" i="2"/>
  <c r="A27" i="2"/>
  <c r="A31" i="2"/>
  <c r="A20" i="2"/>
  <c r="A19" i="2"/>
  <c r="A35" i="2"/>
  <c r="A28" i="2"/>
  <c r="A17" i="2"/>
  <c r="A33" i="2"/>
  <c r="A30" i="2"/>
  <c r="A23" i="2"/>
  <c r="A39" i="2"/>
  <c r="A32" i="2"/>
  <c r="A21" i="2"/>
  <c r="A37" i="2"/>
  <c r="A4" i="2"/>
  <c r="A5" i="2" s="1"/>
  <c r="A38" i="2"/>
  <c r="C8" i="51" l="1"/>
  <c r="C6" i="51"/>
  <c r="I15" i="2"/>
  <c r="I14" i="2"/>
  <c r="I11" i="2"/>
  <c r="I10" i="2"/>
  <c r="I9" i="2"/>
  <c r="I8" i="2"/>
  <c r="I7" i="2"/>
  <c r="I4" i="2"/>
  <c r="I3" i="2"/>
  <c r="I2" i="2"/>
  <c r="C7" i="51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EEF2972-37E4-4E21-8FBC-F8A45E9732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709C010-35CB-43CB-BF0F-1A6CBE1D949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F30A9BB8-C5F6-43FC-A72B-EC8B59E7DD7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D4DAA29-43A6-45BA-95DE-C470B9C7239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078C2480-3A1A-43EE-A3E7-A0602C2F136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D28102F-CED5-456B-A924-C43F74EF2CC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5C97224-0BD1-44E4-8958-B5103811BF3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68D287BD-90BC-4B1E-B133-A58EDF5A075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DAA847A-826C-41B6-8E12-F5B8EC5D969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E9AF168-4F3D-42FC-AABC-53602B4BD76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547C471-AE5C-4C20-A7EC-2F058D384C6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EFC19B9-C292-454B-9C93-DA839C1200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AE3CF0F-48E3-49D5-94C6-DD2767719C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D9967C0-1C15-4E3E-A104-137D430CA3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BD6E3ED-1C1E-433A-9CD5-4944041AB9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BC3E7C4-E857-4A50-8DB7-1C754F16AE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BEB9387-BBB9-43AF-86B7-EDE8FD3B84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8B9C798-4ACA-4A24-8DFF-61EB7A298B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5C7A5F0-A086-4671-ABC8-208A1E915F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138588F-FEA0-4654-ACFE-3A76C622FF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A390B6E-F934-4CCA-8C57-20267AA0052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A5B51D9-E442-4368-B226-96B22803171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B81006E-4FA7-45A4-A2AC-BF3FAE0A76F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2CA562C-2089-4D98-B2B2-A91844FD9E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F1D53BF-AE4A-438E-96BD-BDA8C7FC728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65A0E149-9B92-45BA-9DF0-FE33DBBC44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AFB4FC7-7CFD-429B-8FDA-DA5CCE63FE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3879D19-62B0-4C12-9651-297B26E261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4B4A98F-F34E-4E2D-A564-22F69CA5BA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F352091-8D85-4D99-B6BB-EE646DF00B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E071562-2692-4614-BBE0-08F36B8B24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AA8FCD1-56E9-4DFE-8613-1E5589FEA9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901BC65-83EF-4497-9C7D-722B7D21A1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C80220A-874B-4340-A7C5-A0E9809DB401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FCE7F88-7F96-450C-85D6-A88D5CB17B1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20F6A07-A4B5-4623-9123-880236EF6A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919BBFC-97AD-4520-8EF8-38F3ACD959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1D0710C-EED3-4D03-AB02-77EDBA6772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391EEE2-CF1D-445C-8180-25A40CF67B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D91DB34-81D8-4130-96F1-982C678D74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9A06ABC-44F3-42F1-B3C0-C1CCFC250B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3C8E841-25DE-49B6-BEA9-F9F83262F9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78A9DB2-3E43-45FE-AF9B-24644439DB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4B44124-B60D-4B8D-B618-4043AD8114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028FE76F-DFA6-4DD8-85C6-02FC348915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D11B0FFE-5A6A-447E-9706-48B9A716AE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11BD399-A0EE-492F-87FD-6B94A240A9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CBA0A2D-552C-4302-B984-F3FD56A281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8EBE66F9-B233-4494-8B23-FBF1C3EDD2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EBA14A0-2CDF-440C-92BD-AE67421BE6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67D1540-B5D1-4E30-81D6-FD9E0221C8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26D0C53-68BC-4671-9070-6B4B3D8C39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9DE80BE-7542-400E-B423-D787A2EDFD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E6332F2-49AF-499E-8415-D1AEEF3EF3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4E2F3BE-4909-4626-BB09-878F8F4D7A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BE14819-ABDF-45DB-B12F-4C648E5B4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A770B9B-1980-460B-B2CA-FA34728CD6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53B5950-2A3A-4DD8-B3DF-E7788FB549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AA89D60-9A7E-46D5-905E-C2716EB28B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0CCA195-7A05-44C6-B1A0-1DBC257FD8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E7D99FB-827C-4EE8-A07B-63515F674F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E44F02A-B67F-44D2-A700-5AB535CA3E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41BBB4BD-513E-4A91-8B1B-5685CA32CB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6AE80D5-8EA7-4DDE-ABAB-37A82290C9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71A73F4-2281-4CA1-AE15-FD1FBED082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FDC5029-96B8-408B-B048-BBF97833FB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2B899BB-A332-47FC-8C9D-60EB336059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A7D6DDA-B5B8-4EB0-8859-667F0177E5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FA6AB40-0779-4468-B7A9-4FF3631D93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CAB7516-8E5F-47CD-BBA8-B1918552F6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7BDF0C5-CEF8-48BD-BF29-BDE0746FC1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9CCFA35-6052-4F8B-B75F-47DBC1CB15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FCCDC80-58CA-4D71-A76C-C8FBAE5EF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3F420BC8-D22E-4C2F-AC23-F29827C50F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34D89E0-326A-459A-A9DD-9F47628B91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82C537C-32A8-4786-B498-54952F03DC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26F8D7F-D597-4183-A98C-CFDA2B8224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9AE721F-C904-4BCF-BE0F-F0DA57EB20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2726F60-1E61-444B-96EF-B8C363A542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AA18AF3-DB4D-4E90-AFCD-4D98A2D019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40F681D-21BF-4078-985F-E4DDECB731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05692121-4B69-4976-9F61-35CE11D527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582EE9A-A363-45AC-8564-5358C43188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6510671-74CE-4B4A-BFA5-679D60FE56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51443D7-5006-49BB-8319-FF8B7BDBD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535848A-8D86-4C5E-983B-5898887F7D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A29E5114-CC99-4F73-BB62-4620B34E44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F73E38F-F2E6-4BAB-B942-CF127E1A8C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1D7585B-A4D6-4EC6-BDE4-553EB994A0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B2EB713-23DD-4855-A7FC-39EB4062AE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F4F9C0D-FB24-4C26-99DE-DDB0BCBE51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95B151E-ED98-4946-B0F4-2020B809D3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51F9F31-82EA-4C3B-B2F9-7220C0F08E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0166562-A89B-4417-803B-AF906D4CA3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C21A2D4-7062-4109-907B-A786745A0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3488974-9A49-4C8B-9234-EA94DE7111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9F754CC-F448-4416-B22F-F72C139C71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44691C0-27A3-453D-95A6-30C45CEFD6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871AB34-8AA8-4266-B8CD-CA93784AD3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B9FDB84-1C88-4E10-B9C5-46170D0B9A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28C8886-DB45-4D9D-B15A-0BFE3EAEE2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6EC04A6-BCBF-4F16-B3F7-9CE0CE2981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525D0FB-B3F2-41C7-8015-621F75791A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E4E8BDD-EED9-4841-9401-9CA5F39936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A2B5DD8-F4CC-46E5-A86E-86A31A150D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5FA3DE4-BD68-4191-BB3A-305B82379D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AF37580-0CC6-416C-B6A0-909CC0333E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1B696C6B-288A-4A0B-83E7-C308A6D526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C348A63-95F5-4E8F-B5E1-739B720CC9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E29CB78-D8DB-44E3-88E1-8C57E19A1E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3CEE6BF-7762-4EFF-94B9-9669D596A9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0F998DF-FAE3-48DA-B971-BA632531D2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9BFF4E4-6F89-4C0F-9630-64B1972731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50F0B09-D86A-4A7B-992F-D4984009CF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BAF89B2-4A0E-4D35-AC78-CEBC653162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5F551A7-5F45-43CC-8947-EDBA14675F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FEAC18E-4423-4B08-B20F-C42B88DAC0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BB21AFE-2128-4CD5-A4E6-200DD2EB51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6871B5C-08A9-4390-9DE3-26B3263BF1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8114A5C-956F-4EC7-B68C-83B71B98E5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B7477F91-EFEC-4E1F-8701-DB09471851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07F62DF-9EBA-457A-9CFC-E86DB7C021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B4F0C3E-6EAE-4D17-920F-E0976D94DA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539B104-1A13-4B22-91CF-E49027A267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74763A6E-4058-47C6-925F-0CBC78D191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86793E9-F4E7-4A89-8136-D174BD1E7A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4ADB319-D63A-4C67-AF8E-B05E116C71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58587C1-6757-4639-8D02-7087557050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3F1045B-0F1C-4D81-95E9-EA457A1C2E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4165220-4ECC-453D-A2FA-6C99A098B0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6C7DE1E-23BF-40C3-BCE9-C95318F37F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728F857B-E889-499D-ADF2-B1215CD9BF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4B5A5F3-C938-421A-A80A-D68F619481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6261326-2A5F-40D2-963B-06518E074B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05E3EA6-1B56-4135-B1D0-70567327C1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81AC37F-D021-49E9-B897-8B8C860CD3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5B5DFE4-DDBD-4FF2-83CC-271B69175E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529C53E-D8C7-4E71-9A95-077A98D433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F6A61C81-D696-4C48-A81A-9E71B6C96F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470E60F-44BE-4974-B309-53182E81C1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762F341-4466-42B8-9190-05FB74969C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9B20252-44C9-4188-B8AC-9CD6D8971B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C4E2391-A32F-48FE-A927-87FFBA92B4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D6729C8-A981-4FDD-954D-5863F70EAB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9A73088-256A-4649-8C28-99DF71EE35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164C598-6D54-4EA3-8BFC-4B7390DC9A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3957662-AE7B-4DCC-A21F-E886FD6B98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AA776C4C-73FC-454A-9856-1F32B2D75D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9BE1441-0C0B-4547-B249-DD02A936AC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CD5EB7D-F708-4840-AF55-FCCA766484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69F0B71-FCDB-465A-B00B-34391E3306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CFB3C970-E146-4B2B-8682-73055DA93C7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076D385-E6C9-4F85-9627-4218D72269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959CE4A-3FD1-458F-947D-308773759D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C1162DE-12A1-4D90-B4A3-90ECD44D07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CA0870A-91E8-446E-86B2-B5BC68D0F9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828193E6-A20E-44F3-8568-324997B357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EA3DCD8-1234-4B9E-805C-89B30C12DE8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AD73A5C-A045-43E7-957A-DCE8419341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1233E2E-7481-44CC-A83D-DDC9A414B7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82F8B0C-512A-41AB-A53B-15A1D82537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C7EE5EB6-D535-4D85-BF98-783566146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F9C2322-BF8F-4FDC-B8F1-9397425D76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8B8E479-600D-4264-8395-3D58F87F1B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D245935-CE6A-415A-96FF-0916A8C41D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1B549FA-C12A-4B03-A0A5-BF99F3AF02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A66B40E-2A11-4801-B113-D9B9114F1A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D8320A3-7B61-4958-9308-8BEED56B74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D666D7B-19F6-457C-ADE7-29C54C4C31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DDB150E-2737-4740-995F-DD1BDD19B0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C1C8EEC-C786-4CF2-BA44-A6766966E8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F386A9F-3BEF-4FAC-A976-26C73C7B19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E862E5B-00AF-4AF6-840E-ABCDF32888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EC4BDF1-7226-4C96-BBEE-6CF77DBD81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4E83A5BF-C777-4DAC-A8D0-6C2E3C72FC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69C8154-22BF-481A-9F41-807E9C2315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3D33A81-3EFB-43E5-B523-3E95FA688A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9E1E7F2-13CE-4F66-B273-304526F656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FCEE8EB0-F8B7-48D7-8286-68E94384E8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33E149E-2099-4AFC-9C2C-53D506DF9B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5A8669D5-355D-4063-AAA0-40C4DDD655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BBC2464-61F7-48CD-8937-7BDF4FDB6B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624368A-70D9-44D3-90C4-0D7E20195E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9B7E7B7-49BA-47CF-9A00-FD9186C55B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997A62C-D154-4C1D-8D24-CB0FC53DCA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BEB9308C-DA72-4876-9E87-FBAF7F0474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EE09A34-4166-4F19-B9E8-00D5114896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A704577-F06D-4DEA-8312-3A2B224709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63CE3F4-645E-46EE-990D-A6FDA9C60B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F49C79D-CB41-4F68-AB66-6C22AF9682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7EE816A-1764-43A1-9E48-8AB6D83D82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342332C-42CB-450C-8162-8F2AD0DE25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0DC9264-6F70-4356-9376-EB1324E7C0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818F72F-3785-4571-9B66-D2D820BE42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89A9167-3FE1-427C-86E7-35FB74F323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D7D9032-BA84-4990-9F9B-AEFD373F2B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2E38ECE-E293-459C-88F1-6A02068D07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35A0974-4760-4D88-8858-C532CAB365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32DD47FB-44D0-4A74-A872-01BC20181D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CE8D3A3-C4B7-4BAC-ABD5-3D73D2F846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1ACBE1C-8E04-4AA7-9D5C-EF3EC97098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0530293-4869-4ABD-860D-7C3A0FF574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20F624E-4298-416A-87BB-B2FEB0DF07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B5D7BAD-D267-4609-AC92-AFAA335DC8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EA5BE62-129E-4A44-BE09-DDB153907F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BB3BB92-5CB2-4E4C-876B-EABBC5DD14B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4DD228C-BA3D-4FE1-B554-3277BF14E2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20DCFB9-077D-4F4E-86ED-570348754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B759E24-0341-4E69-9E40-D790D255AB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3E62F39-B6FA-40C6-9910-8C3FA67B08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212C14B-3B4E-4F3D-A81B-F5AF77D7A4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7D15553-19C8-4AD4-927D-7111DF4023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FA20A22-A9E4-46F0-B0BB-B16714BF11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1243C44-7A1D-4CE5-8AAF-2E366CC2F2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F86D97F3-9295-489C-81EE-3C27FE4719B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B1D3940-6D1A-4D58-9292-1895CAC88CC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DDD15CD7-DE13-448B-9700-A4029FBA960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480C55CF-D6F7-4163-878B-3428D5DCFBF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D86E0760-C160-4AA7-8178-7297D3970F7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AC00F19-ECC0-438C-859B-15F4FDB461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80E0D2AC-74AA-4724-8CA8-19AAC902F1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4030422-2E1D-413B-B871-EB73DB3585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68560B90-C458-44AC-8A84-AAE8B23D6B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E0191303-F20E-4374-B7F3-5E52409C44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B376CAC-C947-439E-9548-0A306AB82E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0037C16-AF24-4522-A0F7-85390B5A57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F289B7C-52DA-47C9-9728-5411539D0C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850C6DB-8699-43C8-B844-BEAB0C97EF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8877BB70-48A8-4ED4-8008-129D1BBC29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4CEF49D-0600-490F-94D3-D6C7CF87E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4D2AE98-C691-49A8-A253-7B3BBE5B42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BEF3907-4F16-4752-847D-96DFDC069F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9CEF79C-1515-4FE0-8B6F-71590E5780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5C4EA3A-35E6-42D2-832B-0BBA326238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F2E739E-F457-495D-802D-EDF4A963AA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2DFD583-8086-4DD9-866E-6BB80CE952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C33E6BF-8E2A-4405-B31F-0CFF5E2B80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0191A6B-4272-4316-B7C6-A918E41CEA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E8F6726-EDB1-4FE0-B506-F78A8CCFED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F53EED5-F88A-4FE0-A08F-A35F8E9B32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D0FE043-CE1A-4971-91B9-6E6DE73FDF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3A0131E-9E43-43E7-B5FF-8C94D9F2F8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9F4E118C-EE67-493F-A6FF-5E87A70023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B33D3EE-A1F4-4A84-BB48-9774A4B660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0D8472D-0215-4AE3-B38E-5729B0C4E0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11828A4-0C9C-4854-B60A-F9B78C60C6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60ECCAE-1096-4797-ADCB-6D8DE2BFD8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2244D16-D1A0-4A5E-82C3-7E93B3EF1D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1450EE4-AD68-4490-AF06-284CE0D6B0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AE06354-BBB8-464F-A630-B6FD756361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D53BF3E-3D93-4FFE-A9C0-6E16A2D3FB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BDA1944-6ACC-4A34-A9E9-CDC1DDFA9D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F0D8A1F-7BCD-4456-AE94-F2F4FE1C69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31B37EC-AC7D-4BB0-BAE5-65726F7533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376C732-50D8-4E4D-A77D-18FD602D2E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7063381-BE8D-47C5-A7A4-7C3D849CC6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B0F6536-2ECB-4CBB-933C-3A05666A0E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0F85619-CDFC-4205-80A6-59C7C49198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B3A6A7F-4CD5-46FB-B071-C12F10C45E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3B315D0-B77A-49D5-9203-72FAA6DF67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E8AF426-E216-4EE5-B41D-A148929F87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42195BB-72F6-47C8-92A3-191399EFF7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32BC1ED-17B5-4D2E-85E6-31790198462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0BE4C33-D9EB-4A30-BFC9-22AD576FBE2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CEB2A61-7174-40E0-A88D-2F98BFF08B1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6F015C5-6E16-49AA-BB4A-4CA96246753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C0B3842-7673-44D5-BF0E-8D777142FFA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603E9492-99E9-4D3A-800F-76197505780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B7803E8-BE8E-40C9-B5A0-325A7A8E47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3DF55B5-2CFC-49B1-8551-2D94BDD3CC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12665DE-A395-470D-81AD-1A082356FE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F0EC96E-4424-4509-83C6-748F0E5FC3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5D4464D-C923-4A24-97D9-A8CB42F7BB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803812F6-B94D-46BC-A3D2-B08BEC7018F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FC6AB72-724E-408D-9CF9-074A1F9F47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32EFCEF-D46F-46A1-B47A-68FE3970EB0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EF70E0C-3A5C-47A1-8E6E-A4E0E147DD0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3CEFB8B-F7D4-4FEC-8CAC-210D9E3DAEE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008B074F-9727-4337-AB0B-9AC668733A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EE77C09-9546-4ADC-962A-A9F98DD3C5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A435D69-EDC6-4066-BA4E-346EAE2F3C0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5A92FC8-634A-4908-9CA9-80CEAC9EAD8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BCE830C-A525-4B57-A92C-103BF1D3DE2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D718070-5F26-4D5B-860C-AF4352C5D4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EC05C59-0FB0-4675-9674-65ADDC9BE61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64253ED-40DD-4459-8CB0-9145F50310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3A9DD12-21B8-4CC6-8F3A-69EFC7B29F4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612ED67-768D-4E9D-AC4A-1F1C931AEA5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2B5E9231-08C6-4A77-A32A-15E1A825023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3AFC33C-18E9-4183-851D-E222829C2CF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FC9206B-98AD-42A9-A337-9BC07F5ABF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A9224CF-9627-4607-BD92-C7E830FCC2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5A354769-E8D7-4D36-987C-57CC7AD7F4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9EAE5BE-3095-449E-B378-A555AE6ADDD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B726C272-34B6-41C1-94D8-73F9C1C3437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1DA7FA9-908C-420F-9D95-B16B00D22BF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83AF913-DF43-4EBB-97B0-246283DB05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EBFAB54-9B79-4515-A558-C81808B05CA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2A951E2-9489-485D-B24A-94925F665DC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12F4417-8FFF-485E-A046-62D0A85332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2C32217-295D-4E4E-98E5-299A657AEA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C03957B-20F9-4124-947A-EA5A0E4CC6D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39848C3-4F44-4512-AA55-F136D0E8A1E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BE02282-891B-4EEF-BA07-016628867AA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8DEDDE6-D50A-4B4A-A79B-99ACF3E2F8B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43A3616-1345-4EDA-AF48-D6216E60FFA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4AA8A93-4DFA-437A-9ABD-4575DD184A0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139AAE29-9E66-4578-99AC-CE9DA067FF3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F163597-02F4-4ECE-B62C-C99F70EC32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51F4D10-7980-45D2-B482-E710CD146C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5D105CA-ADD2-4037-AE69-7CB1F7DD171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BA16522-37AC-480E-A3D1-446362D1817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9668385A-9F09-4AA3-B533-B5F50FF2F79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8E7ECF78-B2EE-4366-BB61-7EED92666DD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4BD0AD1-9DB5-4C0B-AB2B-1C787D94BB0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5B636BB-9EFA-4FFF-B8FD-C7A46460C72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698E8F1-12CF-4EC4-BF5C-0FEA52B4842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55832E14-C897-4A43-A2C2-CEFCBC06E52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46C8F0C-BABC-4B93-8CA9-33668E0977C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7B61291-EE43-4974-9A17-18FEBB30C9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A1021BB-DCCE-45F8-B261-3D1F77C29BE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C93B364-7EFC-4F11-BC0E-910BCD215EA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D5E36E7-0F06-40AE-A82B-1B39497D9F3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<sst xmlns="http://schemas.openxmlformats.org/spreadsheetml/2006/main" count="1102" uniqueCount="271">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</sst>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763420</v>
      </c>
    </row>
    <row r="8" spans="1:3" ht="15" customHeight="1" x14ac:dyDescent="0.25">
      <c r="B8" s="7" t="s">
        <v>106</v>
      </c>
      <c r="C8" s="70">
        <v>0.23399999999999999</v>
      </c>
    </row>
    <row r="9" spans="1:3" ht="15" customHeight="1" x14ac:dyDescent="0.25">
      <c r="B9" s="9" t="s">
        <v>107</v>
      </c>
      <c r="C9" s="71">
        <v>0.4032</v>
      </c>
    </row>
    <row r="10" spans="1:3" ht="15" customHeight="1" x14ac:dyDescent="0.25">
      <c r="B10" s="9" t="s">
        <v>105</v>
      </c>
      <c r="C10" s="71">
        <v>0.59812629699706998</v>
      </c>
    </row>
    <row r="11" spans="1:3" ht="15" customHeight="1" x14ac:dyDescent="0.25">
      <c r="B11" s="7" t="s">
        <v>108</v>
      </c>
      <c r="C11" s="70">
        <v>0.36899999999999999</v>
      </c>
    </row>
    <row r="12" spans="1:3" ht="15" customHeight="1" x14ac:dyDescent="0.25">
      <c r="B12" s="7" t="s">
        <v>109</v>
      </c>
      <c r="C12" s="70">
        <v>0.54400000000000004</v>
      </c>
    </row>
    <row r="13" spans="1:3" ht="15" customHeight="1" x14ac:dyDescent="0.25">
      <c r="B13" s="7" t="s">
        <v>110</v>
      </c>
      <c r="C13" s="70">
        <v>0.38700000000000001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0.12590000000000001</v>
      </c>
    </row>
    <row r="24" spans="1:3" ht="15" customHeight="1" x14ac:dyDescent="0.25">
      <c r="B24" s="20" t="s">
        <v>102</v>
      </c>
      <c r="C24" s="71">
        <v>0.54390000000000005</v>
      </c>
    </row>
    <row r="25" spans="1:3" ht="15" customHeight="1" x14ac:dyDescent="0.25">
      <c r="B25" s="20" t="s">
        <v>103</v>
      </c>
      <c r="C25" s="71">
        <v>0.28079999999999999</v>
      </c>
    </row>
    <row r="26" spans="1:3" ht="15" customHeight="1" x14ac:dyDescent="0.25">
      <c r="B26" s="20" t="s">
        <v>104</v>
      </c>
      <c r="C26" s="71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28.2</v>
      </c>
    </row>
    <row r="38" spans="1:5" ht="15" customHeight="1" x14ac:dyDescent="0.25">
      <c r="B38" s="16" t="s">
        <v>91</v>
      </c>
      <c r="C38" s="75">
        <v>48.6</v>
      </c>
      <c r="D38" s="17"/>
      <c r="E38" s="18"/>
    </row>
    <row r="39" spans="1:5" ht="15" customHeight="1" x14ac:dyDescent="0.25">
      <c r="B39" s="16" t="s">
        <v>90</v>
      </c>
      <c r="C39" s="75">
        <v>63.4</v>
      </c>
      <c r="D39" s="17"/>
      <c r="E39" s="17"/>
    </row>
    <row r="40" spans="1:5" ht="15" customHeight="1" x14ac:dyDescent="0.25">
      <c r="B40" s="16" t="s">
        <v>171</v>
      </c>
      <c r="C40" s="75">
        <v>1.97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2.4E-2</v>
      </c>
      <c r="D45" s="17"/>
    </row>
    <row r="46" spans="1:5" ht="15.75" customHeight="1" x14ac:dyDescent="0.25">
      <c r="B46" s="16" t="s">
        <v>11</v>
      </c>
      <c r="C46" s="71">
        <v>8.3699999999999997E-2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2.3427557104224999</v>
      </c>
      <c r="D51" s="17"/>
    </row>
    <row r="52" spans="1:4" ht="15" customHeight="1" x14ac:dyDescent="0.25">
      <c r="B52" s="16" t="s">
        <v>125</v>
      </c>
      <c r="C52" s="76">
        <v>2.43429708685</v>
      </c>
    </row>
    <row r="53" spans="1:4" ht="15.75" customHeight="1" x14ac:dyDescent="0.25">
      <c r="B53" s="16" t="s">
        <v>126</v>
      </c>
      <c r="C53" s="76">
        <v>2.43429708685</v>
      </c>
    </row>
    <row r="54" spans="1:4" ht="15.75" customHeight="1" x14ac:dyDescent="0.25">
      <c r="B54" s="16" t="s">
        <v>127</v>
      </c>
      <c r="C54" s="76">
        <v>1.5990824698500001</v>
      </c>
    </row>
    <row r="55" spans="1:4" ht="15.75" customHeight="1" x14ac:dyDescent="0.25">
      <c r="B55" s="16" t="s">
        <v>128</v>
      </c>
      <c r="C55" s="76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0.51095348104591121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46.514149795651832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42.714114955724838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233.86921568365631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0.6968996460704564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1.2913163977354039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1.2913163977354039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1.2913163977354039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1.2913163977354039</v>
      </c>
      <c r="E13" s="86" t="s">
        <v>202</v>
      </c>
    </row>
    <row r="14" spans="1:5" ht="15.75" customHeight="1" x14ac:dyDescent="0.25">
      <c r="A14" s="11" t="s">
        <v>187</v>
      </c>
      <c r="B14" s="85">
        <v>0.252</v>
      </c>
      <c r="C14" s="85">
        <v>0.95</v>
      </c>
      <c r="D14" s="86">
        <v>13.73182685574543</v>
      </c>
      <c r="E14" s="86" t="s">
        <v>202</v>
      </c>
    </row>
    <row r="15" spans="1:5" ht="15.75" customHeight="1" x14ac:dyDescent="0.25">
      <c r="A15" s="11" t="s">
        <v>209</v>
      </c>
      <c r="B15" s="85">
        <v>0.252</v>
      </c>
      <c r="C15" s="85">
        <v>0.95</v>
      </c>
      <c r="D15" s="86">
        <v>13.73182685574543</v>
      </c>
      <c r="E15" s="86" t="s">
        <v>202</v>
      </c>
    </row>
    <row r="16" spans="1:5" ht="15.75" customHeight="1" x14ac:dyDescent="0.25">
      <c r="A16" s="52" t="s">
        <v>57</v>
      </c>
      <c r="B16" s="85">
        <v>3.1E-2</v>
      </c>
      <c r="C16" s="85">
        <v>0.95</v>
      </c>
      <c r="D16" s="86">
        <v>0.47098850075500903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0.33500000000000002</v>
      </c>
      <c r="C18" s="85">
        <v>0.95</v>
      </c>
      <c r="D18" s="87">
        <v>5.4458602900381443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5.4458602900381443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5.4458602900381443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7.0380951679412087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23.53711431198905</v>
      </c>
      <c r="E22" s="86" t="s">
        <v>202</v>
      </c>
    </row>
    <row r="23" spans="1:5" ht="15.75" customHeight="1" x14ac:dyDescent="0.25">
      <c r="A23" s="52" t="s">
        <v>34</v>
      </c>
      <c r="B23" s="85">
        <v>0.502</v>
      </c>
      <c r="C23" s="85">
        <v>0.95</v>
      </c>
      <c r="D23" s="86">
        <v>4.58111376863544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19.73010065732856</v>
      </c>
      <c r="E24" s="86" t="s">
        <v>202</v>
      </c>
    </row>
    <row r="25" spans="1:5" ht="15.75" customHeight="1" x14ac:dyDescent="0.25">
      <c r="A25" s="52" t="s">
        <v>87</v>
      </c>
      <c r="B25" s="85">
        <v>3.2000000000000001E-2</v>
      </c>
      <c r="C25" s="85">
        <v>0.95</v>
      </c>
      <c r="D25" s="86">
        <v>19.713275120117366</v>
      </c>
      <c r="E25" s="86" t="s">
        <v>202</v>
      </c>
    </row>
    <row r="26" spans="1:5" ht="15.75" customHeight="1" x14ac:dyDescent="0.25">
      <c r="A26" s="52" t="s">
        <v>137</v>
      </c>
      <c r="B26" s="85">
        <v>0.252</v>
      </c>
      <c r="C26" s="85">
        <v>0.95</v>
      </c>
      <c r="D26" s="86">
        <v>4.9447030780400016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5.5597296519104074</v>
      </c>
      <c r="E27" s="86" t="s">
        <v>202</v>
      </c>
    </row>
    <row r="28" spans="1:5" ht="15.75" customHeight="1" x14ac:dyDescent="0.25">
      <c r="A28" s="52" t="s">
        <v>84</v>
      </c>
      <c r="B28" s="85">
        <v>0.56100000000000005</v>
      </c>
      <c r="C28" s="85">
        <v>0.95</v>
      </c>
      <c r="D28" s="86">
        <v>1.3336973880030849</v>
      </c>
      <c r="E28" s="86" t="s">
        <v>202</v>
      </c>
    </row>
    <row r="29" spans="1:5" ht="15.75" customHeight="1" x14ac:dyDescent="0.25">
      <c r="A29" s="52" t="s">
        <v>58</v>
      </c>
      <c r="B29" s="85">
        <v>0.33500000000000002</v>
      </c>
      <c r="C29" s="85">
        <v>0.95</v>
      </c>
      <c r="D29" s="86">
        <v>87.366174813676366</v>
      </c>
      <c r="E29" s="86" t="s">
        <v>202</v>
      </c>
    </row>
    <row r="30" spans="1:5" ht="15.75" customHeight="1" x14ac:dyDescent="0.25">
      <c r="A30" s="52" t="s">
        <v>67</v>
      </c>
      <c r="B30" s="85">
        <v>2.4E-2</v>
      </c>
      <c r="C30" s="85">
        <v>0.95</v>
      </c>
      <c r="D30" s="86">
        <v>2.4513909123146012</v>
      </c>
      <c r="E30" s="86" t="s">
        <v>202</v>
      </c>
    </row>
    <row r="31" spans="1:5" ht="15.75" customHeight="1" x14ac:dyDescent="0.25">
      <c r="A31" s="52" t="s">
        <v>28</v>
      </c>
      <c r="B31" s="85">
        <v>0.88</v>
      </c>
      <c r="C31" s="85">
        <v>0.95</v>
      </c>
      <c r="D31" s="86">
        <v>0.98014443964829323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0.18600000000000003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0.70900000000000007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0.75700000000000001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0.28399999999999997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0.152</v>
      </c>
      <c r="C37" s="85">
        <v>0.95</v>
      </c>
      <c r="D37" s="86">
        <v>3.4726556862575531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1.0029296179012941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160364.35527999999</v>
      </c>
      <c r="C2" s="78">
        <v>347255</v>
      </c>
      <c r="D2" s="78">
        <v>663830</v>
      </c>
      <c r="E2" s="78">
        <v>494281</v>
      </c>
      <c r="F2" s="78">
        <v>351386</v>
      </c>
      <c r="G2" s="22">
        <f t="shared" ref="G2:G40" si="0">C2+D2+E2+F2</f>
        <v>1856752</v>
      </c>
      <c r="H2" s="22">
        <f t="shared" ref="H2:H40" si="1">(B2 + stillbirth*B2/(1000-stillbirth))/(1-abortion)</f>
        <v>188801.43925988453</v>
      </c>
      <c r="I2" s="22">
        <f>G2-H2</f>
        <v>1667950.5607401156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159488.11166666666</v>
      </c>
      <c r="C3" s="78">
        <v>346000</v>
      </c>
      <c r="D3" s="78">
        <v>669000</v>
      </c>
      <c r="E3" s="78">
        <v>510000</v>
      </c>
      <c r="F3" s="78">
        <v>363000</v>
      </c>
      <c r="G3" s="22">
        <f t="shared" si="0"/>
        <v>1888000</v>
      </c>
      <c r="H3" s="22">
        <f t="shared" si="1"/>
        <v>187769.81315412832</v>
      </c>
      <c r="I3" s="22">
        <f t="shared" ref="I3:I15" si="3">G3-H3</f>
        <v>1700230.1868458716</v>
      </c>
    </row>
    <row r="4" spans="1:9" ht="15.75" customHeight="1" x14ac:dyDescent="0.25">
      <c r="A4" s="7">
        <f t="shared" si="2"/>
        <v>2019</v>
      </c>
      <c r="B4" s="77">
        <v>158518.51466666666</v>
      </c>
      <c r="C4" s="78">
        <v>345000</v>
      </c>
      <c r="D4" s="78">
        <v>673000</v>
      </c>
      <c r="E4" s="78">
        <v>525000</v>
      </c>
      <c r="F4" s="78">
        <v>374000</v>
      </c>
      <c r="G4" s="22">
        <f t="shared" si="0"/>
        <v>1917000</v>
      </c>
      <c r="H4" s="22">
        <f t="shared" si="1"/>
        <v>186628.27949608793</v>
      </c>
      <c r="I4" s="22">
        <f t="shared" si="3"/>
        <v>1730371.7205039121</v>
      </c>
    </row>
    <row r="5" spans="1:9" ht="15.75" customHeight="1" x14ac:dyDescent="0.25">
      <c r="A5" s="7">
        <f t="shared" si="2"/>
        <v>2020</v>
      </c>
      <c r="B5" s="77">
        <v>157407.88500000001</v>
      </c>
      <c r="C5" s="78">
        <v>346000</v>
      </c>
      <c r="D5" s="78">
        <v>674000</v>
      </c>
      <c r="E5" s="78">
        <v>540000</v>
      </c>
      <c r="F5" s="78">
        <v>385000</v>
      </c>
      <c r="G5" s="22">
        <f t="shared" si="0"/>
        <v>1945000</v>
      </c>
      <c r="H5" s="22">
        <f t="shared" si="1"/>
        <v>185320.70413630633</v>
      </c>
      <c r="I5" s="22">
        <f t="shared" si="3"/>
        <v>1759679.2958636936</v>
      </c>
    </row>
    <row r="6" spans="1:9" ht="15.75" customHeight="1" x14ac:dyDescent="0.25">
      <c r="A6" s="7">
        <f t="shared" si="2"/>
        <v>2021</v>
      </c>
      <c r="B6" s="77">
        <v>156286.95440000002</v>
      </c>
      <c r="C6" s="78">
        <v>348000</v>
      </c>
      <c r="D6" s="78">
        <v>675000</v>
      </c>
      <c r="E6" s="78">
        <v>556000</v>
      </c>
      <c r="F6" s="78">
        <v>397000</v>
      </c>
      <c r="G6" s="22">
        <f t="shared" si="0"/>
        <v>1976000</v>
      </c>
      <c r="H6" s="22">
        <f t="shared" si="1"/>
        <v>184001.00119969723</v>
      </c>
      <c r="I6" s="22">
        <f t="shared" si="3"/>
        <v>1791998.9988003029</v>
      </c>
    </row>
    <row r="7" spans="1:9" ht="15.75" customHeight="1" x14ac:dyDescent="0.25">
      <c r="A7" s="7">
        <f t="shared" si="2"/>
        <v>2022</v>
      </c>
      <c r="B7" s="77">
        <v>155037.00379999998</v>
      </c>
      <c r="C7" s="78">
        <v>351000</v>
      </c>
      <c r="D7" s="78">
        <v>673000</v>
      </c>
      <c r="E7" s="78">
        <v>572000</v>
      </c>
      <c r="F7" s="78">
        <v>409000</v>
      </c>
      <c r="G7" s="22">
        <f t="shared" si="0"/>
        <v>2005000</v>
      </c>
      <c r="H7" s="22">
        <f t="shared" si="1"/>
        <v>182529.39940968773</v>
      </c>
      <c r="I7" s="22">
        <f t="shared" si="3"/>
        <v>1822470.6005903124</v>
      </c>
    </row>
    <row r="8" spans="1:9" ht="15.75" customHeight="1" x14ac:dyDescent="0.25">
      <c r="A8" s="7">
        <f t="shared" si="2"/>
        <v>2023</v>
      </c>
      <c r="B8" s="77">
        <v>153660.72</v>
      </c>
      <c r="C8" s="78">
        <v>355000</v>
      </c>
      <c r="D8" s="78">
        <v>670000</v>
      </c>
      <c r="E8" s="78">
        <v>588000</v>
      </c>
      <c r="F8" s="78">
        <v>422000</v>
      </c>
      <c r="G8" s="22">
        <f t="shared" si="0"/>
        <v>2035000</v>
      </c>
      <c r="H8" s="22">
        <f t="shared" si="1"/>
        <v>180909.06201104098</v>
      </c>
      <c r="I8" s="22">
        <f t="shared" si="3"/>
        <v>1854090.937988959</v>
      </c>
    </row>
    <row r="9" spans="1:9" ht="15.75" customHeight="1" x14ac:dyDescent="0.25">
      <c r="A9" s="7">
        <f t="shared" si="2"/>
        <v>2024</v>
      </c>
      <c r="B9" s="77">
        <v>152140.61199999996</v>
      </c>
      <c r="C9" s="78">
        <v>359000</v>
      </c>
      <c r="D9" s="78">
        <v>667000</v>
      </c>
      <c r="E9" s="78">
        <v>600000</v>
      </c>
      <c r="F9" s="78">
        <v>434000</v>
      </c>
      <c r="G9" s="22">
        <f t="shared" si="0"/>
        <v>2060000</v>
      </c>
      <c r="H9" s="22">
        <f t="shared" si="1"/>
        <v>179119.39636040831</v>
      </c>
      <c r="I9" s="22">
        <f t="shared" si="3"/>
        <v>1880880.6036395917</v>
      </c>
    </row>
    <row r="10" spans="1:9" ht="15.75" customHeight="1" x14ac:dyDescent="0.25">
      <c r="A10" s="7">
        <f t="shared" si="2"/>
        <v>2025</v>
      </c>
      <c r="B10" s="77">
        <v>150539.9</v>
      </c>
      <c r="C10" s="78">
        <v>362000</v>
      </c>
      <c r="D10" s="78">
        <v>666000</v>
      </c>
      <c r="E10" s="78">
        <v>612000</v>
      </c>
      <c r="F10" s="78">
        <v>448000</v>
      </c>
      <c r="G10" s="22">
        <f t="shared" si="0"/>
        <v>2088000</v>
      </c>
      <c r="H10" s="22">
        <f t="shared" si="1"/>
        <v>177234.83336688718</v>
      </c>
      <c r="I10" s="22">
        <f t="shared" si="3"/>
        <v>1910765.1666331128</v>
      </c>
    </row>
    <row r="11" spans="1:9" ht="15.75" customHeight="1" x14ac:dyDescent="0.25">
      <c r="A11" s="7">
        <f t="shared" si="2"/>
        <v>2026</v>
      </c>
      <c r="B11" s="77">
        <v>149347.101</v>
      </c>
      <c r="C11" s="78">
        <v>364000</v>
      </c>
      <c r="D11" s="78">
        <v>666000</v>
      </c>
      <c r="E11" s="78">
        <v>622000</v>
      </c>
      <c r="F11" s="78">
        <v>463000</v>
      </c>
      <c r="G11" s="22">
        <f t="shared" si="0"/>
        <v>2115000</v>
      </c>
      <c r="H11" s="22">
        <f t="shared" si="1"/>
        <v>175830.51775351696</v>
      </c>
      <c r="I11" s="22">
        <f t="shared" si="3"/>
        <v>1939169.482246483</v>
      </c>
    </row>
    <row r="12" spans="1:9" ht="15.75" customHeight="1" x14ac:dyDescent="0.25">
      <c r="A12" s="7">
        <f t="shared" si="2"/>
        <v>2027</v>
      </c>
      <c r="B12" s="77">
        <v>148069.72800000003</v>
      </c>
      <c r="C12" s="78">
        <v>364000</v>
      </c>
      <c r="D12" s="78">
        <v>668000</v>
      </c>
      <c r="E12" s="78">
        <v>630000</v>
      </c>
      <c r="F12" s="78">
        <v>478000</v>
      </c>
      <c r="G12" s="22">
        <f t="shared" si="0"/>
        <v>2140000</v>
      </c>
      <c r="H12" s="22">
        <f t="shared" si="1"/>
        <v>174326.63080525704</v>
      </c>
      <c r="I12" s="22">
        <f t="shared" si="3"/>
        <v>1965673.369194743</v>
      </c>
    </row>
    <row r="13" spans="1:9" ht="15.75" customHeight="1" x14ac:dyDescent="0.25">
      <c r="A13" s="7">
        <f t="shared" si="2"/>
        <v>2028</v>
      </c>
      <c r="B13" s="77">
        <v>146690.31300000002</v>
      </c>
      <c r="C13" s="78">
        <v>364000</v>
      </c>
      <c r="D13" s="78">
        <v>670000</v>
      </c>
      <c r="E13" s="78">
        <v>636000</v>
      </c>
      <c r="F13" s="78">
        <v>493000</v>
      </c>
      <c r="G13" s="22">
        <f t="shared" si="0"/>
        <v>2163000</v>
      </c>
      <c r="H13" s="22">
        <f t="shared" si="1"/>
        <v>172702.60695730188</v>
      </c>
      <c r="I13" s="22">
        <f t="shared" si="3"/>
        <v>1990297.393042698</v>
      </c>
    </row>
    <row r="14" spans="1:9" ht="15.75" customHeight="1" x14ac:dyDescent="0.25">
      <c r="A14" s="7">
        <f t="shared" si="2"/>
        <v>2029</v>
      </c>
      <c r="B14" s="77">
        <v>145211.11800000002</v>
      </c>
      <c r="C14" s="78">
        <v>364000</v>
      </c>
      <c r="D14" s="78">
        <v>673000</v>
      </c>
      <c r="E14" s="78">
        <v>640000</v>
      </c>
      <c r="F14" s="78">
        <v>508000</v>
      </c>
      <c r="G14" s="22">
        <f t="shared" si="0"/>
        <v>2185000</v>
      </c>
      <c r="H14" s="22">
        <f t="shared" si="1"/>
        <v>170961.10932549706</v>
      </c>
      <c r="I14" s="22">
        <f t="shared" si="3"/>
        <v>2014038.8906745031</v>
      </c>
    </row>
    <row r="15" spans="1:9" ht="15.75" customHeight="1" x14ac:dyDescent="0.25">
      <c r="A15" s="7">
        <f t="shared" si="2"/>
        <v>2030</v>
      </c>
      <c r="B15" s="77">
        <v>143634.405</v>
      </c>
      <c r="C15" s="78">
        <v>364000</v>
      </c>
      <c r="D15" s="78">
        <v>677000</v>
      </c>
      <c r="E15" s="78">
        <v>642000</v>
      </c>
      <c r="F15" s="78">
        <v>524000</v>
      </c>
      <c r="G15" s="22">
        <f t="shared" si="0"/>
        <v>2207000</v>
      </c>
      <c r="H15" s="22">
        <f t="shared" si="1"/>
        <v>169104.8010256881</v>
      </c>
      <c r="I15" s="22">
        <f t="shared" si="3"/>
        <v>2037895.1989743118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129.50607560093763</v>
      </c>
      <c r="I17" s="22">
        <f t="shared" si="4"/>
        <v>-129.50607560093763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4.8623659499999992E-2</v>
      </c>
    </row>
    <row r="4" spans="1:8" ht="15.75" customHeight="1" x14ac:dyDescent="0.25">
      <c r="B4" s="24" t="s">
        <v>7</v>
      </c>
      <c r="C4" s="79">
        <v>0.13058240858071474</v>
      </c>
    </row>
    <row r="5" spans="1:8" ht="15.75" customHeight="1" x14ac:dyDescent="0.25">
      <c r="B5" s="24" t="s">
        <v>8</v>
      </c>
      <c r="C5" s="79">
        <v>0.1644876982650636</v>
      </c>
    </row>
    <row r="6" spans="1:8" ht="15.75" customHeight="1" x14ac:dyDescent="0.25">
      <c r="B6" s="24" t="s">
        <v>10</v>
      </c>
      <c r="C6" s="79">
        <v>0.11228760820342107</v>
      </c>
    </row>
    <row r="7" spans="1:8" ht="15.75" customHeight="1" x14ac:dyDescent="0.25">
      <c r="B7" s="24" t="s">
        <v>13</v>
      </c>
      <c r="C7" s="79">
        <v>0.24091062873383173</v>
      </c>
    </row>
    <row r="8" spans="1:8" ht="15.75" customHeight="1" x14ac:dyDescent="0.25">
      <c r="B8" s="24" t="s">
        <v>14</v>
      </c>
      <c r="C8" s="79">
        <v>3.7469751068883572E-3</v>
      </c>
    </row>
    <row r="9" spans="1:8" ht="15.75" customHeight="1" x14ac:dyDescent="0.25">
      <c r="B9" s="24" t="s">
        <v>27</v>
      </c>
      <c r="C9" s="79">
        <v>0.15044767396464925</v>
      </c>
    </row>
    <row r="10" spans="1:8" ht="15.75" customHeight="1" x14ac:dyDescent="0.25">
      <c r="B10" s="24" t="s">
        <v>15</v>
      </c>
      <c r="C10" s="79">
        <v>0.14891334764543118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0.146960871974222</v>
      </c>
      <c r="D14" s="79">
        <v>0.146960871974222</v>
      </c>
      <c r="E14" s="79">
        <v>0.17512424231495496</v>
      </c>
      <c r="F14" s="79">
        <v>0.17512424231495496</v>
      </c>
    </row>
    <row r="15" spans="1:8" ht="15.75" customHeight="1" x14ac:dyDescent="0.25">
      <c r="B15" s="24" t="s">
        <v>16</v>
      </c>
      <c r="C15" s="79">
        <v>0.40495383024951404</v>
      </c>
      <c r="D15" s="79">
        <v>0.40495383024951404</v>
      </c>
      <c r="E15" s="79">
        <v>0.24183662948367901</v>
      </c>
      <c r="F15" s="79">
        <v>0.24183662948367901</v>
      </c>
    </row>
    <row r="16" spans="1:8" ht="15.75" customHeight="1" x14ac:dyDescent="0.25">
      <c r="B16" s="24" t="s">
        <v>17</v>
      </c>
      <c r="C16" s="79">
        <v>4.8574112296494602E-2</v>
      </c>
      <c r="D16" s="79">
        <v>4.8574112296494602E-2</v>
      </c>
      <c r="E16" s="79">
        <v>3.43842963510309E-2</v>
      </c>
      <c r="F16" s="79">
        <v>3.43842963510309E-2</v>
      </c>
    </row>
    <row r="17" spans="1:8" ht="15.75" customHeight="1" x14ac:dyDescent="0.25">
      <c r="B17" s="24" t="s">
        <v>18</v>
      </c>
      <c r="C17" s="79">
        <v>4.8165721262703404E-3</v>
      </c>
      <c r="D17" s="79">
        <v>4.8165721262703404E-3</v>
      </c>
      <c r="E17" s="79">
        <v>2.7724220628715105E-2</v>
      </c>
      <c r="F17" s="79">
        <v>2.7724220628715105E-2</v>
      </c>
    </row>
    <row r="18" spans="1:8" ht="15.75" customHeight="1" x14ac:dyDescent="0.25">
      <c r="B18" s="24" t="s">
        <v>19</v>
      </c>
      <c r="C18" s="79">
        <v>3.31731210195005E-4</v>
      </c>
      <c r="D18" s="79">
        <v>3.31731210195005E-4</v>
      </c>
      <c r="E18" s="79">
        <v>4.7532062437937399E-4</v>
      </c>
      <c r="F18" s="79">
        <v>4.7532062437937399E-4</v>
      </c>
    </row>
    <row r="19" spans="1:8" ht="15.75" customHeight="1" x14ac:dyDescent="0.25">
      <c r="B19" s="24" t="s">
        <v>20</v>
      </c>
      <c r="C19" s="79">
        <v>1.7129650087723901E-2</v>
      </c>
      <c r="D19" s="79">
        <v>1.7129650087723901E-2</v>
      </c>
      <c r="E19" s="79">
        <v>4.1211645527885601E-2</v>
      </c>
      <c r="F19" s="79">
        <v>4.1211645527885601E-2</v>
      </c>
    </row>
    <row r="20" spans="1:8" ht="15.75" customHeight="1" x14ac:dyDescent="0.25">
      <c r="B20" s="24" t="s">
        <v>21</v>
      </c>
      <c r="C20" s="79">
        <v>3.4433513835164702E-3</v>
      </c>
      <c r="D20" s="79">
        <v>3.4433513835164702E-3</v>
      </c>
      <c r="E20" s="79">
        <v>3.9982567455281399E-2</v>
      </c>
      <c r="F20" s="79">
        <v>3.9982567455281399E-2</v>
      </c>
    </row>
    <row r="21" spans="1:8" ht="15.75" customHeight="1" x14ac:dyDescent="0.25">
      <c r="B21" s="24" t="s">
        <v>22</v>
      </c>
      <c r="C21" s="79">
        <v>6.1333291331220598E-2</v>
      </c>
      <c r="D21" s="79">
        <v>6.1333291331220598E-2</v>
      </c>
      <c r="E21" s="79">
        <v>0.17033511520233099</v>
      </c>
      <c r="F21" s="79">
        <v>0.17033511520233099</v>
      </c>
    </row>
    <row r="22" spans="1:8" ht="15.75" customHeight="1" x14ac:dyDescent="0.25">
      <c r="B22" s="24" t="s">
        <v>23</v>
      </c>
      <c r="C22" s="79">
        <v>0.31245658934084308</v>
      </c>
      <c r="D22" s="79">
        <v>0.31245658934084308</v>
      </c>
      <c r="E22" s="79">
        <v>0.2689259624117426</v>
      </c>
      <c r="F22" s="79">
        <v>0.2689259624117426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0.22889999999999999</v>
      </c>
    </row>
    <row r="29" spans="1:8" ht="15.75" customHeight="1" x14ac:dyDescent="0.25">
      <c r="B29" s="24" t="s">
        <v>41</v>
      </c>
      <c r="C29" s="79">
        <v>0.1384</v>
      </c>
    </row>
    <row r="30" spans="1:8" ht="15.75" customHeight="1" x14ac:dyDescent="0.25">
      <c r="B30" s="24" t="s">
        <v>42</v>
      </c>
      <c r="C30" s="79">
        <v>4.9200000000000001E-2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0.14910000000000001</v>
      </c>
    </row>
    <row r="33" spans="2:3" ht="15.75" customHeight="1" x14ac:dyDescent="0.25">
      <c r="B33" s="24" t="s">
        <v>45</v>
      </c>
      <c r="C33" s="79">
        <v>0.12429999999999999</v>
      </c>
    </row>
    <row r="34" spans="2:3" ht="15.75" customHeight="1" x14ac:dyDescent="0.25">
      <c r="B34" s="24" t="s">
        <v>46</v>
      </c>
      <c r="C34" s="79">
        <v>0.1734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0.54952763418263795</v>
      </c>
      <c r="D2" s="80">
        <v>0.54952763418263795</v>
      </c>
      <c r="E2" s="80">
        <v>0.45043632021407359</v>
      </c>
      <c r="F2" s="80">
        <v>0.26780648534707679</v>
      </c>
      <c r="G2" s="80">
        <v>0.20184046346159906</v>
      </c>
    </row>
    <row r="3" spans="1:15" ht="15.75" customHeight="1" x14ac:dyDescent="0.25">
      <c r="A3" s="5"/>
      <c r="B3" s="11" t="s">
        <v>118</v>
      </c>
      <c r="C3" s="80">
        <v>0.25124123165727169</v>
      </c>
      <c r="D3" s="80">
        <v>0.25124123165727169</v>
      </c>
      <c r="E3" s="80">
        <v>0.30949016312301775</v>
      </c>
      <c r="F3" s="80">
        <v>0.29388501950072465</v>
      </c>
      <c r="G3" s="80">
        <v>0.27916243205136587</v>
      </c>
    </row>
    <row r="4" spans="1:15" ht="15.75" customHeight="1" x14ac:dyDescent="0.25">
      <c r="A4" s="5"/>
      <c r="B4" s="11" t="s">
        <v>116</v>
      </c>
      <c r="C4" s="81">
        <v>0.11156943512965051</v>
      </c>
      <c r="D4" s="81">
        <v>0.11156943512965051</v>
      </c>
      <c r="E4" s="81">
        <v>0.152411817632469</v>
      </c>
      <c r="F4" s="81">
        <v>0.25401969605411501</v>
      </c>
      <c r="G4" s="81">
        <v>0.29486207855693353</v>
      </c>
    </row>
    <row r="5" spans="1:15" ht="15.75" customHeight="1" x14ac:dyDescent="0.25">
      <c r="A5" s="5"/>
      <c r="B5" s="11" t="s">
        <v>119</v>
      </c>
      <c r="C5" s="81">
        <v>8.7661699030439688E-2</v>
      </c>
      <c r="D5" s="81">
        <v>8.7661699030439688E-2</v>
      </c>
      <c r="E5" s="81">
        <v>8.7661699030439688E-2</v>
      </c>
      <c r="F5" s="81">
        <v>0.18428879909808343</v>
      </c>
      <c r="G5" s="81">
        <v>0.22413502593010148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0.79881734182905983</v>
      </c>
      <c r="D8" s="80">
        <v>0.79881734182905983</v>
      </c>
      <c r="E8" s="80">
        <v>0.68454316867826093</v>
      </c>
      <c r="F8" s="80">
        <v>0.67699935597642014</v>
      </c>
      <c r="G8" s="80">
        <v>0.72869013382278491</v>
      </c>
    </row>
    <row r="9" spans="1:15" ht="15.75" customHeight="1" x14ac:dyDescent="0.25">
      <c r="B9" s="7" t="s">
        <v>121</v>
      </c>
      <c r="C9" s="80">
        <v>0.13346823417094017</v>
      </c>
      <c r="D9" s="80">
        <v>0.13346823417094017</v>
      </c>
      <c r="E9" s="80">
        <v>0.23083432432173914</v>
      </c>
      <c r="F9" s="80">
        <v>0.24915958702357982</v>
      </c>
      <c r="G9" s="80">
        <v>0.21502331817721523</v>
      </c>
    </row>
    <row r="10" spans="1:15" ht="15.75" customHeight="1" x14ac:dyDescent="0.25">
      <c r="B10" s="7" t="s">
        <v>122</v>
      </c>
      <c r="C10" s="81">
        <v>4.1438463000000002E-2</v>
      </c>
      <c r="D10" s="81">
        <v>4.1438463000000002E-2</v>
      </c>
      <c r="E10" s="81">
        <v>6.2751032999999998E-2</v>
      </c>
      <c r="F10" s="81">
        <v>5.0057167999999999E-2</v>
      </c>
      <c r="G10" s="81">
        <v>4.1062595999999993E-2</v>
      </c>
    </row>
    <row r="11" spans="1:15" ht="15.75" customHeight="1" x14ac:dyDescent="0.25">
      <c r="B11" s="7" t="s">
        <v>123</v>
      </c>
      <c r="C11" s="81">
        <v>2.6275961E-2</v>
      </c>
      <c r="D11" s="81">
        <v>2.6275961E-2</v>
      </c>
      <c r="E11" s="81">
        <v>2.1871474000000002E-2</v>
      </c>
      <c r="F11" s="81">
        <v>2.3783888999999999E-2</v>
      </c>
      <c r="G11" s="81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0.50327564699999994</v>
      </c>
      <c r="D14" s="82">
        <v>0.51439987297800005</v>
      </c>
      <c r="E14" s="82">
        <v>0.51439987297800005</v>
      </c>
      <c r="F14" s="82">
        <v>0.32239856251900001</v>
      </c>
      <c r="G14" s="82">
        <v>0.32239856251900001</v>
      </c>
      <c r="H14" s="83">
        <v>0.45700000000000002</v>
      </c>
      <c r="I14" s="83">
        <v>0.45700000000000002</v>
      </c>
      <c r="J14" s="83">
        <v>0.45700000000000002</v>
      </c>
      <c r="K14" s="83">
        <v>0.45700000000000002</v>
      </c>
      <c r="L14" s="83">
        <v>0.33899103654599999</v>
      </c>
      <c r="M14" s="83">
        <v>0.24651967027400001</v>
      </c>
      <c r="N14" s="83">
        <v>0.21131787072999997</v>
      </c>
      <c r="O14" s="83">
        <v>0.23360000111700002</v>
      </c>
    </row>
    <row r="15" spans="1:15" ht="15.75" customHeight="1" x14ac:dyDescent="0.25">
      <c r="B15" s="16" t="s">
        <v>68</v>
      </c>
      <c r="C15" s="80">
        <f>iron_deficiency_anaemia*C14</f>
        <v>0.25715044376028318</v>
      </c>
      <c r="D15" s="80">
        <f t="shared" ref="D15:O15" si="0">iron_deficiency_anaemia*D14</f>
        <v>0.26283440574768369</v>
      </c>
      <c r="E15" s="80">
        <f t="shared" si="0"/>
        <v>0.26283440574768369</v>
      </c>
      <c r="F15" s="80">
        <f t="shared" si="0"/>
        <v>0.16473066780328088</v>
      </c>
      <c r="G15" s="80">
        <f t="shared" si="0"/>
        <v>0.16473066780328088</v>
      </c>
      <c r="H15" s="80">
        <f t="shared" si="0"/>
        <v>0.23350574083798142</v>
      </c>
      <c r="I15" s="80">
        <f t="shared" si="0"/>
        <v>0.23350574083798142</v>
      </c>
      <c r="J15" s="80">
        <f t="shared" si="0"/>
        <v>0.23350574083798142</v>
      </c>
      <c r="K15" s="80">
        <f t="shared" si="0"/>
        <v>0.23350574083798142</v>
      </c>
      <c r="L15" s="80">
        <f t="shared" si="0"/>
        <v>0.17320865016654041</v>
      </c>
      <c r="M15" s="80">
        <f t="shared" si="0"/>
        <v>0.12596008367279055</v>
      </c>
      <c r="N15" s="80">
        <f t="shared" si="0"/>
        <v>0.10797360165670335</v>
      </c>
      <c r="O15" s="80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0.51700000000000002</v>
      </c>
      <c r="D2" s="81">
        <v>0.36799999999999999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0.27600000000000002</v>
      </c>
      <c r="D3" s="81">
        <v>0.27200000000000002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0.16399999999999998</v>
      </c>
      <c r="D4" s="81">
        <v>0.27699999999999997</v>
      </c>
      <c r="E4" s="81">
        <v>0.86299999999999999</v>
      </c>
      <c r="F4" s="81">
        <v>0.56799999999999995</v>
      </c>
      <c r="G4" s="81">
        <v>0</v>
      </c>
    </row>
    <row r="5" spans="1:7" x14ac:dyDescent="0.25">
      <c r="B5" s="43" t="s">
        <v>169</v>
      </c>
      <c r="C5" s="80">
        <f>1-SUM(C2:C4)</f>
        <v>4.2999999999999927E-2</v>
      </c>
      <c r="D5" s="80">
        <f>1-SUM(D2:D4)</f>
        <v>8.2999999999999963E-2</v>
      </c>
      <c r="E5" s="80">
        <f>1-SUM(E2:E4)</f>
        <v>0.13700000000000001</v>
      </c>
      <c r="F5" s="80">
        <f>1-SUM(F2:F4)</f>
        <v>0.43200000000000005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0.44725000000000004</v>
      </c>
      <c r="D2" s="144">
        <v>0.43828</v>
      </c>
      <c r="E2" s="144">
        <v>0.42906999999999995</v>
      </c>
      <c r="F2" s="144">
        <v>0.41981999999999997</v>
      </c>
      <c r="G2" s="144">
        <v>0.41033000000000003</v>
      </c>
      <c r="H2" s="144">
        <v>0.40236</v>
      </c>
      <c r="I2" s="144">
        <v>0.39448</v>
      </c>
      <c r="J2" s="144">
        <v>0.38673000000000002</v>
      </c>
      <c r="K2" s="144">
        <v>0.37908000000000003</v>
      </c>
      <c r="L2" s="144">
        <v>0.37152000000000002</v>
      </c>
      <c r="M2" s="144">
        <v>0.36404000000000003</v>
      </c>
      <c r="N2" s="144">
        <v>0.35668</v>
      </c>
      <c r="O2" s="144">
        <v>0.34944000000000003</v>
      </c>
      <c r="P2" s="144">
        <v>0.34232000000000001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6.019E-2</v>
      </c>
      <c r="D4" s="144">
        <v>5.9729999999999998E-2</v>
      </c>
      <c r="E4" s="144">
        <v>5.9249999999999997E-2</v>
      </c>
      <c r="F4" s="144">
        <v>5.8760000000000007E-2</v>
      </c>
      <c r="G4" s="144">
        <v>5.8220000000000001E-2</v>
      </c>
      <c r="H4" s="144">
        <v>5.7839999999999996E-2</v>
      </c>
      <c r="I4" s="144">
        <v>5.747E-2</v>
      </c>
      <c r="J4" s="144">
        <v>5.7110000000000001E-2</v>
      </c>
      <c r="K4" s="144">
        <v>5.6760000000000005E-2</v>
      </c>
      <c r="L4" s="144">
        <v>5.6420000000000005E-2</v>
      </c>
      <c r="M4" s="144">
        <v>5.6090000000000001E-2</v>
      </c>
      <c r="N4" s="144">
        <v>5.5759999999999997E-2</v>
      </c>
      <c r="O4" s="144">
        <v>5.5439999999999996E-2</v>
      </c>
      <c r="P4" s="144">
        <v>5.5129999999999998E-2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0.18425668269237144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0.23350574083798145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0.12568478404452116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0.39283333333333331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0.66633333333333333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57.460999999999999</v>
      </c>
      <c r="D13" s="143">
        <v>54.94</v>
      </c>
      <c r="E13" s="143">
        <v>52.558</v>
      </c>
      <c r="F13" s="143">
        <v>50.427999999999997</v>
      </c>
      <c r="G13" s="143">
        <v>48.356000000000002</v>
      </c>
      <c r="H13" s="143">
        <v>46.442</v>
      </c>
      <c r="I13" s="143">
        <v>44.618000000000002</v>
      </c>
      <c r="J13" s="143">
        <v>42.960999999999999</v>
      </c>
      <c r="K13" s="143">
        <v>41.366999999999997</v>
      </c>
      <c r="L13" s="143">
        <v>39.817999999999998</v>
      </c>
      <c r="M13" s="143">
        <v>38.741999999999997</v>
      </c>
      <c r="N13" s="143">
        <v>36.973999999999997</v>
      </c>
      <c r="O13" s="143">
        <v>35.817999999999998</v>
      </c>
      <c r="P13" s="143">
        <v>34.639000000000003</v>
      </c>
    </row>
    <row r="14" spans="1:16" x14ac:dyDescent="0.25">
      <c r="B14" s="16" t="s">
        <v>170</v>
      </c>
      <c r="C14" s="143">
        <f>maternal_mortality</f>
        <v>1.97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0.23399999999999999</v>
      </c>
      <c r="E2" s="92">
        <f>food_insecure</f>
        <v>0.23399999999999999</v>
      </c>
      <c r="F2" s="92">
        <f>food_insecure</f>
        <v>0.23399999999999999</v>
      </c>
      <c r="G2" s="92">
        <f>food_insecure</f>
        <v>0.23399999999999999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0.23399999999999999</v>
      </c>
      <c r="F5" s="92">
        <f>food_insecure</f>
        <v>0.23399999999999999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9.0105988862403841E-2</v>
      </c>
      <c r="D7" s="92">
        <f>diarrhoea_1_5mo/26</f>
        <v>9.3626811032692311E-2</v>
      </c>
      <c r="E7" s="92">
        <f>diarrhoea_6_11mo/26</f>
        <v>9.3626811032692311E-2</v>
      </c>
      <c r="F7" s="92">
        <f>diarrhoea_12_23mo/26</f>
        <v>6.1503171917307697E-2</v>
      </c>
      <c r="G7" s="92">
        <f>diarrhoea_24_59mo/26</f>
        <v>6.1503171917307697E-2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0.23399999999999999</v>
      </c>
      <c r="F8" s="92">
        <f>food_insecure</f>
        <v>0.23399999999999999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0.54400000000000004</v>
      </c>
      <c r="E9" s="92">
        <f>IF(ISBLANK(comm_deliv), frac_children_health_facility,1)</f>
        <v>0.54400000000000004</v>
      </c>
      <c r="F9" s="92">
        <f>IF(ISBLANK(comm_deliv), frac_children_health_facility,1)</f>
        <v>0.54400000000000004</v>
      </c>
      <c r="G9" s="92">
        <f>IF(ISBLANK(comm_deliv), frac_children_health_facility,1)</f>
        <v>0.54400000000000004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9.0105988862403841E-2</v>
      </c>
      <c r="D11" s="92">
        <f>diarrhoea_1_5mo/26</f>
        <v>9.3626811032692311E-2</v>
      </c>
      <c r="E11" s="92">
        <f>diarrhoea_6_11mo/26</f>
        <v>9.3626811032692311E-2</v>
      </c>
      <c r="F11" s="92">
        <f>diarrhoea_12_23mo/26</f>
        <v>6.1503171917307697E-2</v>
      </c>
      <c r="G11" s="92">
        <f>diarrhoea_24_59mo/26</f>
        <v>6.1503171917307697E-2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0.23399999999999999</v>
      </c>
      <c r="I14" s="92">
        <f>food_insecure</f>
        <v>0.23399999999999999</v>
      </c>
      <c r="J14" s="92">
        <f>food_insecure</f>
        <v>0.23399999999999999</v>
      </c>
      <c r="K14" s="92">
        <f>food_insecure</f>
        <v>0.23399999999999999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0.36899999999999999</v>
      </c>
      <c r="I17" s="92">
        <f>frac_PW_health_facility</f>
        <v>0.36899999999999999</v>
      </c>
      <c r="J17" s="92">
        <f>frac_PW_health_facility</f>
        <v>0.36899999999999999</v>
      </c>
      <c r="K17" s="92">
        <f>frac_PW_health_facility</f>
        <v>0.36899999999999999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0.4032</v>
      </c>
      <c r="I18" s="92">
        <f>frac_malaria_risk</f>
        <v>0.4032</v>
      </c>
      <c r="J18" s="92">
        <f>frac_malaria_risk</f>
        <v>0.4032</v>
      </c>
      <c r="K18" s="92">
        <f>frac_malaria_risk</f>
        <v>0.4032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0.38700000000000001</v>
      </c>
      <c r="M23" s="92">
        <f>famplan_unmet_need</f>
        <v>0.38700000000000001</v>
      </c>
      <c r="N23" s="92">
        <f>famplan_unmet_need</f>
        <v>0.38700000000000001</v>
      </c>
      <c r="O23" s="92">
        <f>famplan_unmet_need</f>
        <v>0.38700000000000001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0.21666618823699968</v>
      </c>
      <c r="M24" s="92">
        <f>(1-food_insecure)*(0.49)+food_insecure*(0.7)</f>
        <v>0.53913999999999995</v>
      </c>
      <c r="N24" s="92">
        <f>(1-food_insecure)*(0.49)+food_insecure*(0.7)</f>
        <v>0.53913999999999995</v>
      </c>
      <c r="O24" s="92">
        <f>(1-food_insecure)*(0.49)+food_insecure*(0.7)</f>
        <v>0.53913999999999995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9.2856937815857021E-2</v>
      </c>
      <c r="M25" s="92">
        <f>(1-food_insecure)*(0.21)+food_insecure*(0.3)</f>
        <v>0.23105999999999999</v>
      </c>
      <c r="N25" s="92">
        <f>(1-food_insecure)*(0.21)+food_insecure*(0.3)</f>
        <v>0.23105999999999999</v>
      </c>
      <c r="O25" s="92">
        <f>(1-food_insecure)*(0.21)+food_insecure*(0.3)</f>
        <v>0.23105999999999999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9.2350576950073315E-2</v>
      </c>
      <c r="M26" s="92">
        <f>(1-food_insecure)*(0.3)</f>
        <v>0.2298</v>
      </c>
      <c r="N26" s="92">
        <f>(1-food_insecure)*(0.3)</f>
        <v>0.2298</v>
      </c>
      <c r="O26" s="92">
        <f>(1-food_insecure)*(0.3)</f>
        <v>0.2298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0.59812629699706998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0.4032</v>
      </c>
      <c r="D33" s="92">
        <f t="shared" si="3"/>
        <v>0.4032</v>
      </c>
      <c r="E33" s="92">
        <f t="shared" si="3"/>
        <v>0.4032</v>
      </c>
      <c r="F33" s="92">
        <f t="shared" si="3"/>
        <v>0.4032</v>
      </c>
      <c r="G33" s="92">
        <f t="shared" si="3"/>
        <v>0.4032</v>
      </c>
      <c r="H33" s="92">
        <f t="shared" si="3"/>
        <v>0.4032</v>
      </c>
      <c r="I33" s="92">
        <f t="shared" si="3"/>
        <v>0.4032</v>
      </c>
      <c r="J33" s="92">
        <f t="shared" si="3"/>
        <v>0.4032</v>
      </c>
      <c r="K33" s="92">
        <f t="shared" si="3"/>
        <v>0.4032</v>
      </c>
      <c r="L33" s="92">
        <f t="shared" si="3"/>
        <v>0.4032</v>
      </c>
      <c r="M33" s="92">
        <f t="shared" si="3"/>
        <v>0.4032</v>
      </c>
      <c r="N33" s="92">
        <f t="shared" si="3"/>
        <v>0.4032</v>
      </c>
      <c r="O33" s="92">
        <f t="shared" si="3"/>
        <v>0.4032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2020-03-24T06:49:38Z</dcterms:modified>
</cp:coreProperties>
</file>