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F57F8AAC-A210-45D9-BE54-829E9E57AEEC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/>
  <c r="G20" i="2"/>
  <c r="H20" i="2"/>
  <c r="I20" i="2" s="1"/>
  <c r="G21" i="2"/>
  <c r="H21" i="2"/>
  <c r="I21" i="2" s="1"/>
  <c r="G22" i="2"/>
  <c r="H22" i="2"/>
  <c r="G23" i="2"/>
  <c r="H23" i="2"/>
  <c r="I23" i="2"/>
  <c r="G24" i="2"/>
  <c r="H24" i="2"/>
  <c r="G25" i="2"/>
  <c r="H25" i="2"/>
  <c r="I25" i="2"/>
  <c r="G26" i="2"/>
  <c r="H26" i="2"/>
  <c r="I26" i="2"/>
  <c r="G27" i="2"/>
  <c r="H27" i="2"/>
  <c r="G28" i="2"/>
  <c r="H28" i="2"/>
  <c r="I28" i="2" s="1"/>
  <c r="G29" i="2"/>
  <c r="H29" i="2"/>
  <c r="I29" i="2" s="1"/>
  <c r="G30" i="2"/>
  <c r="H30" i="2"/>
  <c r="I30" i="2" s="1"/>
  <c r="G31" i="2"/>
  <c r="H31" i="2"/>
  <c r="G32" i="2"/>
  <c r="H32" i="2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I8" i="2" s="1"/>
  <c r="H9" i="2"/>
  <c r="I9" i="2" s="1"/>
  <c r="H10" i="2"/>
  <c r="I10" i="2" s="1"/>
  <c r="H11" i="2"/>
  <c r="H12" i="2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22" i="2"/>
  <c r="I18" i="2"/>
  <c r="I32" i="2"/>
  <c r="I31" i="2"/>
  <c r="I27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I15" i="2"/>
  <c r="I13" i="2"/>
  <c r="I12" i="2"/>
  <c r="I11" i="2"/>
  <c r="I7" i="2"/>
  <c r="I5" i="2"/>
  <c r="I4" i="2"/>
  <c r="I3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2695E9B0-D3AB-4F14-A7B0-DA3738A160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5282CBD3-B0AA-41F2-A04E-DE1C7FD03791}">
      <text>
        <r>
          <rPr>
            <sz val="9"/>
            <color indexed="81"/>
            <rFont val="Tahoma"/>
            <charset val="1"/>
          </rPr>
          <t>Source: LiST</t>
        </r>
      </text>
    </comment>
    <comment ref="C9" authorId="0" shapeId="0" xr:uid="{EC261C5C-4948-4DA4-A718-401E0955B952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554F800E-43B5-49F0-8586-7BD8579CD575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89F20C69-619D-4641-8476-70D280C7AD42}">
      <text>
        <r>
          <rPr>
            <sz val="9"/>
            <color indexed="81"/>
            <rFont val="Tahoma"/>
            <charset val="1"/>
          </rPr>
          <t>Source: UNICEF Data (global level) [Filler data]</t>
        </r>
      </text>
    </comment>
    <comment ref="C12" authorId="0" shapeId="0" xr:uid="{44BA10AE-69C3-4468-B622-A8849EF12234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913937CD-8DB6-4252-AB44-3036DBCE3C7B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058F22AC-4E49-4BA9-AE8F-3E39528B5C80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075EFAB6-8331-48B2-B0A4-0DFBC40F958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0FDC010D-5739-49D9-AEA3-245F3CE37A6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F35140AA-85D5-4153-9905-8A150A86D85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DDCBEEB9-2228-4701-B748-4577B609DB1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8989B850-022B-44DD-A357-69D93F5500E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AB1D9FF8-EC6D-4689-981A-04CA6D26AC9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DA6C91AC-39F8-42E0-BC17-2491DA278FD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8B6EE775-B065-4F5A-A241-7F6040EC726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AC712C78-241E-4BFC-817C-5BA2CC4427F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0BC271FD-A03B-4942-A069-C53F4F9C977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915E3ABF-1384-4BF7-A702-A56CCEC2CBF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EA0F7D3B-6ED1-4041-AA26-CC4884EDB04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7D3A5FFA-219C-4BB7-97BD-6DBCEB647B3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A295A91D-061D-4D57-AB64-385DDD3AADE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F6018A6C-67C5-4C38-8ACA-DB161B6883BF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A3CACD55-DA50-4987-A72C-0FD7B797B954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1C49B59B-9B9E-4DA2-8F44-F83CEC24C92C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925A45C9-9D84-4AAE-B3A7-670DD094FE7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0CE78749-2373-448A-8901-F96058F55C61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4567C2C0-7375-4D09-8818-8D2CB01FFD0D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54C5B666-1236-45F6-BB02-B88D5D30FF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5225ECC1-D5E6-4693-BEE3-6ECF3F4B95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718940E7-3452-456B-9155-ACC9927CC6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C9BB0223-9BC9-4EC4-88A9-08B7F36B67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65927A0C-5ED1-4C50-9E4D-EA6AAE55CB5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7B067271-44CA-4FB9-A26F-4A51C1A30489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C5F0A1B8-007C-4C1D-BC0D-6684FDF5317D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72F5E934-C3F9-4246-B014-2C8B0B9E55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AA67DEF9-A05F-46AD-807A-73DD9E4C8A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0E905057-8BF0-4D8B-91F3-3F86FB9D94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7CD3DD82-C9BB-4D6E-9606-B05A0E5916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07BE9AE6-3165-48C7-835B-FAC42A42A7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F5F02FD9-1130-4341-BE9C-C47E0AA5AB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43D260E3-85A9-4925-BDB2-ECE077D35C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9A7CF019-1799-48EA-BEF7-8CE5FB9539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796B4008-9734-4636-BFF2-E6FF97C912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3A138B0A-DAB2-4907-AA30-40EBED31F7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C8570953-CACB-4221-BAFA-36A79A6752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FBFCBE48-497E-4CA5-BCF5-EDB031A50D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D880CB27-6A6D-4465-A5EA-F49F540EC9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6E2E5556-1FE3-4E03-B22C-5A97FC0969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4E1C8DE9-1CBD-4FD2-8437-2E963FD2E7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B4488CBC-31CA-4126-B253-47AE787A97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AF1E294B-D68C-4867-8075-71A95BD0A9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4D8BAD6A-64FD-4976-A83A-BD42FB02DC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FB49DE54-1186-4CE5-A119-49B644B4DC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82563F80-B149-4BFB-977E-A01F7FDEEB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57CEE55A-64B3-438D-9C5E-C215E4F028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991D54D6-CAD8-466A-897C-C4354EC1C5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7C25C2D3-003E-4668-8B29-A4ACECD38E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38408F58-6CAB-4DC2-B1C9-67AB516736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FA136C24-9D74-49D4-99C6-CCBCCA30ED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910A067C-68FB-41F9-88C8-4990875477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B0C54CF7-EEA3-468A-9480-8FDBCEF0A1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9DF105F1-4634-4C23-A484-15399F0283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4B0B14B5-958C-4A65-A29A-76680B1CD0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B4754785-04FC-465A-9CAC-EB15840150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456927DA-E4A0-4611-AD5E-20FF3584F1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16AEDB0C-0C61-4739-9B31-8DD9800C16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BB394844-8FD0-48D7-9B0D-DE80209252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099EC8D4-2C44-4520-9736-4FCD065597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E9D22BD8-BFD4-4303-90FC-77C9E27080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4273300D-AA3A-48D8-8001-D92A11F175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3E250782-E1EC-4D49-9E49-F3C67E997E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ABD6686B-FD7A-4F1E-B65D-8FCB91B7B3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B800F311-CC1E-4351-82C4-9A15FEC0C9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F459397E-1184-4E2F-A791-42612962FC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78F8B502-676E-468A-84B7-EFFE10455B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888E295B-28E3-479D-A07E-68B8701253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02F4F452-D160-4F32-9AF0-71C35F895C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D18C1393-9F21-4EB9-8C6A-0B47FF5809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2DEFB8C3-8522-4394-8EC1-17BEA9015B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8A6B7CDB-C01C-4488-8C87-5D75C38D54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AE91644C-A179-48F2-B5E6-987230B1A2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090C7D91-61D6-4DAE-94C2-5F8CB14BF5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0E6F5A41-8352-44DA-88EE-7492E7CF00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F0A43F67-2871-42DA-A170-1B8090C909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A1754360-781E-4E11-B020-E854A5D235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BE9BDEE6-CD84-4854-9CBB-C06D440C16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5CFB482D-A9EF-4701-AFB3-393BCC8FEB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3B5C1932-71CC-4271-9C7B-AEC81D90DB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40FE6125-4426-42D4-91C8-E6ACD21C9A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9D73B822-27C8-4B33-8C94-86528A5E65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4410DD1E-8C76-4D7A-B1E7-62A428988E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AD7364F1-3EE3-4E70-BBFA-381EDAA129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5DAC5BF3-BD3A-4F45-8729-BB21A62227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CFC11E4B-307E-4C73-8F1A-4F75DDAFC8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8DBD031E-7859-4683-900E-71FBEB4155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8F30190B-C9E7-48C4-9494-C2E5571EAE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DE6CFA47-CF63-45F1-9B13-82A0B59302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66402E7B-81D3-40F6-9431-454056638D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3E3CA37D-D583-495C-98DD-32A9ECCF77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763EBFA0-9643-4309-96D5-3F043BC6EC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3C893E41-90B4-4596-B84E-E10D64B9FF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DD7B2D7C-876C-443C-BF36-CEB600EE9C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2036384D-B0D8-45CD-B0CF-A616D252E4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0481DC94-F560-43F2-B99A-BC63B1DD81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F7E7FBD3-375B-4BBA-80B6-6E9561D587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7181BDD6-7D53-460F-98DB-CD0CCC22C7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281AABF3-9FAB-4C32-AC11-C7917C62A2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5BDD91DE-FF4F-4D44-A460-117E2251FB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3B9C1729-51D8-4392-8D8B-A1D15A7B3E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31B5A465-5C9A-4CE7-85EF-11C3FC96D5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C005A0CC-AD3A-42CC-BACA-11F59AC869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96191B84-CDD0-4EF6-88E5-AA398DC2F5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8CC052F5-6018-4689-9D68-DD0CCA4FAF2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67D25BF1-1F23-4F50-BADF-ADC040DE586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17897A15-D99E-4420-B189-8C2F4FC0882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CB05C8C2-4D5C-441D-93D3-FDAC765E87D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ACB26C10-B054-4BEF-B74B-66ED3A38521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BA04DF77-E2A3-4751-8AA1-98393EA51AC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CE9B3694-50CF-4388-A4F2-F5B40361142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E70D1E1F-FB05-4887-95C4-12ED384EA0F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58A993DB-2A60-4F29-ACA8-49D5686171F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304AAC51-D7FB-4C31-9B5C-F80DBF05B24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EE514AD2-F3A6-477F-970A-83591ED96D6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304A4888-F413-4E64-A08B-6D708F8453C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846888BB-7E8B-4F6D-B603-354E844BCE2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1158D7E0-1851-4EF3-B3C3-206591FDF88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679955B1-6485-48B4-8FA9-B2686FB2003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8BEA5656-5FD4-4186-9563-CBF91B06E61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18A40324-B89A-4893-AC96-79CC7FA5956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E27EA3B6-2BF0-4035-82CC-F6C05719A04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95806843-A654-43C3-92E3-7CA90D9FA27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54EDB51E-1A9E-40A9-B5B6-C07D26EF38B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FE87CAAF-FF5E-4046-B89D-129759B3FD4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A4E3C99E-A444-4257-B47F-1A79153C404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0DD8C444-894E-400E-82E9-190A94882E5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9A67588A-06A2-48E5-8BCE-E973DDA73FB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AF7F117F-FEB4-4EB0-BC93-85D14C66222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D5F22A0B-C337-494C-8503-73E0D2FE980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A7A04885-EC6A-4FBD-86BC-764FE13C696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D9BAB013-469E-41E1-88BC-34F7E446E5D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016CFF2A-8549-40DE-BAA1-B2A7D3B895C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FE9CE655-548F-4E9D-8CA6-B63810D95D9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87CF0AE3-5963-4536-862C-FA555D6DB68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2D7A37EB-A514-42A2-8841-D90BA0F5382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E443A45C-D567-4BB7-9ED1-1800E3336C4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BD29E544-ECD1-498A-A6FA-B4A67A12CD1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F5B427AC-A390-4002-BF36-4050E49A9D3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3EB0B66E-0616-442B-BE5B-ECAE0827E63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A2B33627-6974-490D-A864-07E3B2D2F9C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882D59EC-D8C4-433C-9150-86ED4C8BAF7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B7F14E00-E2D5-4393-9CAD-99BD8D9D07F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033D0A56-2F87-4CBD-A8DD-9FF3B3349E7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98CF87F9-CC76-431C-9520-35BD01290A1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2DBE19D3-D3CD-4FB5-84A4-0E599CB56C1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795299EB-7EAA-4AB6-9798-F44BA1EFDB2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E4FF96A6-4470-4578-9BAF-AA48DB515AD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3C75E1C9-3465-4A82-8739-92B30C595CBB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1761403C-86E4-417A-A758-66BB85AB1A5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70F28DE1-2016-4FA9-9B2B-016FE666732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54C82BC2-D55C-4393-993B-7235E64929A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11ED3FA0-30FC-48DC-AC8A-6BE0F4B642C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37FDB2B0-214A-43CD-ACB8-EA9D4F6DDEC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2B97FF5B-8E83-487F-9BC8-CB31A2F1CE6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19219613-0C94-47FB-8C2C-14E628F2432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B69C40E2-1836-4535-872E-C5DB2955F2F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E6350E7B-3FBB-4177-B9B8-C14D432C38F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520E13B5-B1F1-408C-9869-B2B0A02A3A5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48243256-2AF8-4D7A-B1AF-6627D945CBB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6DEFAE7F-FC56-40F6-AB44-1CC30A92B9E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D4BA38CD-4B97-4B09-BA41-CD9136AB80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D184E59C-19B8-4802-8610-58B5849E01C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BA4C4C45-672C-4B95-A4CB-3517D7E41C9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248B41BA-25A2-41AA-B0EE-EE89996177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2CCF6270-3195-47B7-ABA2-5ACB85A608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8336F2D1-D057-4F11-9997-2F847B3682F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08804B5A-E3C9-49E0-83FD-17AB9125EA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918B31FC-3683-43C5-BA55-87A08E6A02C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45F8F94B-9506-4FB8-99E6-17344A195449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8" authorId="0" shapeId="0" xr:uid="{1CB216EE-BAAF-4B47-B659-7FD85FDDE5F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8" authorId="0" shapeId="0" xr:uid="{9C72A4C0-F684-4974-AC00-2BAAF8A8545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8" authorId="0" shapeId="0" xr:uid="{12D16672-B7B1-4E5D-AA8F-80B1C3142034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8" authorId="0" shapeId="0" xr:uid="{8EDFFD25-DED7-49FD-BA50-9B973648F76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9" authorId="0" shapeId="0" xr:uid="{CEF7A797-7DC4-4849-ADED-A9B1118C6ED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9" authorId="0" shapeId="0" xr:uid="{0BE6DE6F-D61F-4D42-800A-43D17266FF6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9" authorId="0" shapeId="0" xr:uid="{D5B86DFD-5C00-4C8D-9AE8-79BA6D7416B4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9" authorId="0" shapeId="0" xr:uid="{84EAB13E-68B8-454A-BF82-A9C3EA08ED8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9" authorId="0" shapeId="0" xr:uid="{6055FDB8-6131-4F6E-AEED-254E2F9CE80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0" authorId="0" shapeId="0" xr:uid="{CDA5E829-890F-47E0-8B19-8753B545E6C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0" authorId="0" shapeId="0" xr:uid="{03558258-4135-4717-A875-BD442DB6F19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0" authorId="0" shapeId="0" xr:uid="{709D9CEF-CB8B-4404-B8E7-42BD6D1D1359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0" authorId="0" shapeId="0" xr:uid="{F7211AC4-03B9-480D-8B05-9FB3D9AB969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0" authorId="0" shapeId="0" xr:uid="{AAEF6A9B-202A-4AE1-8D20-053CA85833A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1" authorId="0" shapeId="0" xr:uid="{2CED3275-7446-4186-A3D7-35D36AB0DBC9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1" authorId="0" shapeId="0" xr:uid="{AEDB61E1-5FB9-4B23-A658-EB12038D19B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1" authorId="0" shapeId="0" xr:uid="{5057976D-D4C6-49A5-873D-1DD01793476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1" authorId="0" shapeId="0" xr:uid="{60573F67-E4B0-4641-AA7D-394D993255D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1" authorId="0" shapeId="0" xr:uid="{FF974AA7-5124-4E71-94C7-28A72745279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4" authorId="0" shapeId="0" xr:uid="{75099092-CB99-4F80-98D4-250F3095AF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6206BF73-8823-41D1-82A4-D26EB1E46F6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FA333073-1085-4F50-8AE6-A58B317EBAE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8286D862-C13F-4117-9600-4EF7ACCA20F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99D5E9F0-68E0-407A-95AB-E6AC0BD4D4B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ADA641FC-F393-421A-A939-B31BC6F4F5F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074265D4-DEE7-440A-85EF-D3C0051A214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C313637E-9DD5-4C8C-AA55-2878602C7D8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DA6EEDCE-5D91-42C2-B978-0026F04EE27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8E367347-50B7-4D31-A43C-309020DD9D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78D60114-B54E-4A53-9769-593E9874FF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67CC535A-3032-46EF-9987-C7ABD75B20F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810E5A34-902C-44B6-8608-438C9BD333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58B4EEBF-56D6-42B2-BCF9-DD4853F2F5E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37BA924B-6962-4EE4-8E62-A68F5E5182A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37823EC6-F928-4FA1-9FCE-F1958F95B3D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4F982A87-C208-43AE-8D8D-C019275F2DCA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23080DB2-5151-4C11-8BC3-16AC8A8AC1E1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FF62E433-6EB9-4B03-9D93-64A82798FA0E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6DBFC6C5-5B07-4760-AF0F-FCFB724DD52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DC7EC4BB-A955-4A8B-BC7A-44E81A81CE2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577E2A8E-57FF-4FF0-995E-DAE5CA4180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BD1009ED-2080-46DD-837B-62095C51A0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0A9BF524-0128-4E58-B83F-0FE3C94609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40A9059A-F5E0-437F-B408-77AEEB9A20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B2204B3D-E238-446E-B858-C16885D223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88FB1CD5-AE25-4E3B-9518-2F496EAC92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29A6440B-A749-4480-BA14-BE3E45E2875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814DA297-C039-4F72-AFA4-44152AA72B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A1DB8FD9-3EFE-4596-A321-161FC34CA0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D93ADF33-5FC3-4607-9252-8EF15EAECD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AB8610EA-13CA-421F-BC85-7DED6CE154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232A8686-079B-4DD1-A58D-C5FB6F1538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6D79A80E-B904-4B2D-8B4F-005B394064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BA663188-303C-4FB3-9729-FFB1986935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EB24BB04-49B1-46E9-9AB0-4328867EAA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81CF9BAD-56BA-4714-8BF9-54F5833CA8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AB86A78C-BBB5-4809-B2B0-4DC74E9086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ED7E4AD0-A057-49BD-9634-CFE2F8766B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B2DC6133-9FB1-440E-BDEF-3EC385A1EB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DDF263F4-7A92-43BF-B25B-598896AE21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09E46C52-DCCB-4DEF-BE09-13818F0849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C8A9BD2C-94D2-4F8E-8808-F9FAC1D96F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4B20C0D7-BA5C-416A-A1F2-853CBF578F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F77028A1-4A0C-496B-88D4-A2826962F5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BF252694-8353-494F-A885-4FF5AC6F4C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1E2CE648-5938-4C5F-9441-F1557C5D1B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E0C7D3F4-C83D-44F4-92ED-90EFE8F8B0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7CBF8A1A-0238-43E9-A570-64B444935C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31323BEE-CEBE-4CF9-8CED-31D7B47C95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5FC48472-7786-4B78-A347-9B401D70D5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6B4C21EE-08F1-4F00-B0ED-5547F5A9CF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32B533FB-A7A5-4B4C-BF2A-7BA5727253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D6DB9B5F-887B-4046-8513-D4E122EFCB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CC9E83FA-7709-4155-A6DC-5BBFD0B901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664C0D1D-87EC-4701-8AA4-1D9941384B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518B8F51-F231-428E-9441-970E6147ED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2C9B301E-5614-4D67-9DF7-09A218278E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84D8AF84-5C7E-4FF9-B689-B0698DFB92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EFB9BE0B-7C8A-45FD-90C3-B18F4ACB5C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7F712A29-80DB-48A4-B7B3-912DF59A38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7A738B1C-E40D-4A44-B2B3-42A95F665D7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AF3A286A-6DA9-46B1-AC87-67238A156E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D297A3C5-4821-4C84-808C-51A04B49382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29036533-5460-4FF0-A70E-22A41216534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D80F2D38-AC9E-474B-9062-104BF05FB56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0EBA8A3F-FCD5-4AC2-AF27-6C3CA215DB7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7766CC86-AD24-4086-A897-0F0A845E3FF5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F56D484C-038A-4914-A409-FD7DE337DE10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27B3A71C-8277-4955-8DF8-8D33FB88675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FDD66825-A767-48E9-B9A1-EC2B934B9C9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F52CF46D-20D6-43FC-A985-40973DF8F27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C63FDA3D-185B-4DBE-BBB0-3F6CB4B50E5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CDBF08EF-86C1-4933-8C24-8BDEE136E3B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6D707673-3A4D-4668-AD19-1167BD07015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D55BE2E6-31EF-4311-A135-122CB5B8718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32454110-2C66-4327-9C64-FFBC2EC6650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B9A932A1-E883-43C3-AADB-190B9BFC75E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D1DBD6DA-275A-491A-ACF0-3EDFBABAFA2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9B6175A9-9636-4839-A3C7-50CFC4EE00F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2D5212C6-CAA7-447E-B1D7-5F8E3936D1B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81FD2F62-207E-4696-8DF4-BFEF43B2D4F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4FDD5724-2AFD-41D2-91D2-A6FE26CCA38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8226D38F-9546-44B6-8AC0-0E132F4E80C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E271ECD9-DA8D-4CEA-A335-E69FCDFDAA0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099A414B-01F0-4D30-836C-0895D14EEA17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A855084E-5804-4ABC-8DD5-80652AB4C7C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E1B5FAF2-9A71-4DFC-B90E-26D89DFA7247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26A2EE8F-3170-479E-9FF9-FE31A7F6938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63942873-3BA6-462C-90A2-B49F1CB35CFE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C2746CE9-A4F0-4C79-BF2B-1782930A08ED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1ECECDE6-08B5-4FBC-81E4-77B6621F4B5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29B989BA-A249-4B87-9808-E653E506A88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4F46CBC8-0914-4277-B1D6-2379F0F54F2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364D941B-B6AD-411E-9951-C3285D8B727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841DE0DF-D468-4477-A89E-CE45E5AE853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33CA38E2-3DE8-4543-B90A-DF619A4ACBC1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32727639-8E13-4696-9F45-0386B2801726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57C9A5B2-2A70-4643-9995-A884AA45708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3977ECD7-CD6B-4162-A545-5A87F5DE5C50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5E792974-A966-477A-81A5-EBA1D833D15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C65B251F-9F09-4DAC-A757-03D365ACC1F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57EBBAFD-B42F-4AFA-BE28-D36130FC2F0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3536A7F3-33F2-4C0A-9DE7-EDADEE0EFBB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C8029AD8-3006-4D3F-9746-29B53C69526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FDD37AE5-EA64-4E0F-9A20-7BB453B7F752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359257BB-9DE8-411C-A19C-235F2FD9D8B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D8F7EF98-0157-40D2-AA9C-CE6825C93E2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39768BFF-2CC4-4CBA-92DB-32EDA61E967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186D9F34-641C-4E3B-B8F0-320747D3B3C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60BAEEB8-C168-4A03-8749-EFFABA2BAF1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596431C7-A756-4A9C-837E-8819E8B6D14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71EEDA7A-0A81-445C-837B-F797FDE82D0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FF03AACD-5DD7-4826-AEC0-03D02227222B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230D5727-740C-4A7E-9FA8-7CF9CE34E6EA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BC0C3AB5-BD84-46E3-B314-28BA2AF5B26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0FCE9D8F-CE13-4E4D-8CE2-DB0B2EAD6E5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04F189C9-75F4-4237-ADA0-F8C3344BDC8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271D152F-6C61-4185-AB3E-7235E56DF3F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FD5A02EF-8AAB-41AD-8269-43D3936295F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3C4444F1-05E6-4AAE-93E0-C8433653B12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A4B79A5A-874A-434B-BD4E-03963AD7EE3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06CCA29C-3F59-4B0F-A4FA-3C86905F9D1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3140A326-E48C-471A-8E2D-847A9E2C3A1E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29124229-CB6F-40F6-B3F7-9961451A3D8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<sst xmlns="http://schemas.openxmlformats.org/spreadsheetml/2006/main" count="1102" uniqueCount="271">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</sst>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619239</v>
      </c>
    </row>
    <row r="8" spans="1:3" ht="15" customHeight="1" x14ac:dyDescent="0.25">
      <c r="B8" s="7" t="s">
        <v>106</v>
      </c>
      <c r="C8" s="70">
        <v>0.10199999999999999</v>
      </c>
    </row>
    <row r="9" spans="1:3" ht="15" customHeight="1" x14ac:dyDescent="0.25">
      <c r="B9" s="9" t="s">
        <v>107</v>
      </c>
      <c r="C9" s="71">
        <v>0.13550000000000001</v>
      </c>
    </row>
    <row r="10" spans="1:3" ht="15" customHeight="1" x14ac:dyDescent="0.25">
      <c r="B10" s="9" t="s">
        <v>105</v>
      </c>
      <c r="C10" s="71">
        <v>0.68451698300000008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0.73599999999999999</v>
      </c>
    </row>
    <row r="13" spans="1:3" ht="15" customHeight="1" x14ac:dyDescent="0.25">
      <c r="B13" s="7" t="s">
        <v>110</v>
      </c>
      <c r="C13" s="70">
        <v>0.70400000000000007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1.2699999999999999E-2</v>
      </c>
    </row>
    <row r="24" spans="1:3" ht="15" customHeight="1" x14ac:dyDescent="0.25">
      <c r="B24" s="20" t="s">
        <v>102</v>
      </c>
      <c r="C24" s="71">
        <v>0.32469999999999999</v>
      </c>
    </row>
    <row r="25" spans="1:3" ht="15" customHeight="1" x14ac:dyDescent="0.25">
      <c r="B25" s="20" t="s">
        <v>103</v>
      </c>
      <c r="C25" s="71">
        <v>0.53369999999999995</v>
      </c>
    </row>
    <row r="26" spans="1:3" ht="15" customHeight="1" x14ac:dyDescent="0.25">
      <c r="B26" s="20" t="s">
        <v>104</v>
      </c>
      <c r="C26" s="71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6.5</v>
      </c>
    </row>
    <row r="38" spans="1:5" ht="15" customHeight="1" x14ac:dyDescent="0.25">
      <c r="B38" s="16" t="s">
        <v>91</v>
      </c>
      <c r="C38" s="75">
        <v>10.6</v>
      </c>
      <c r="D38" s="17"/>
      <c r="E38" s="18"/>
    </row>
    <row r="39" spans="1:5" ht="15" customHeight="1" x14ac:dyDescent="0.25">
      <c r="B39" s="16" t="s">
        <v>90</v>
      </c>
      <c r="C39" s="75">
        <v>12.4</v>
      </c>
      <c r="D39" s="17"/>
      <c r="E39" s="17"/>
    </row>
    <row r="40" spans="1:5" ht="15" customHeight="1" x14ac:dyDescent="0.25">
      <c r="B40" s="16" t="s">
        <v>171</v>
      </c>
      <c r="C40" s="75">
        <v>0.09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1.34E-2</v>
      </c>
      <c r="D45" s="17"/>
    </row>
    <row r="46" spans="1:5" ht="15.75" customHeight="1" x14ac:dyDescent="0.25">
      <c r="B46" s="16" t="s">
        <v>11</v>
      </c>
      <c r="C46" s="71">
        <v>6.9699999999999998E-2</v>
      </c>
      <c r="D46" s="17"/>
    </row>
    <row r="47" spans="1:5" ht="15.75" customHeight="1" x14ac:dyDescent="0.25">
      <c r="B47" s="16" t="s">
        <v>12</v>
      </c>
      <c r="C47" s="71">
        <v>6.1699999999999998E-2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0.85520000000000007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3.1463771621799999</v>
      </c>
      <c r="D51" s="17"/>
    </row>
    <row r="52" spans="1:4" ht="15" customHeight="1" x14ac:dyDescent="0.25">
      <c r="B52" s="16" t="s">
        <v>125</v>
      </c>
      <c r="C52" s="76">
        <v>2.7002907645900001</v>
      </c>
    </row>
    <row r="53" spans="1:4" ht="15.75" customHeight="1" x14ac:dyDescent="0.25">
      <c r="B53" s="16" t="s">
        <v>126</v>
      </c>
      <c r="C53" s="76">
        <v>2.7002907645900001</v>
      </c>
    </row>
    <row r="54" spans="1:4" ht="15.75" customHeight="1" x14ac:dyDescent="0.25">
      <c r="B54" s="16" t="s">
        <v>127</v>
      </c>
      <c r="C54" s="76">
        <v>2.1444610725</v>
      </c>
    </row>
    <row r="55" spans="1:4" ht="15.75" customHeight="1" x14ac:dyDescent="0.25">
      <c r="B55" s="16" t="s">
        <v>128</v>
      </c>
      <c r="C55" s="76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0.52259080392278889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64.29093262320508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40.020474605796245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512.5680000000001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4.8317376029256565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1.6199403202781382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1.6199403202781382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1.6199403202781382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1.6199403202781382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13.152774049592155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13.152774049592155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0.85953984948750384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11.786983140406438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11.786983140406438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11.786983140406438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58.128221470678056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22.771204442043107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4.3672092908488347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18.713442440083487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86">
        <v>18.712403989887616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5.5353210663650136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8.2645854671639434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2.1837173938038372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127.93901204247943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2.5115655401273447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1.8600226053580375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0.96599999999999997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0.71200000000000008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4.7268639492853088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1.8811448114724774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>
        <f>frac_mam_1month * 2.6</f>
        <v>9.3599997399999996E-2</v>
      </c>
      <c r="C3" s="26">
        <f>frac_mam_1_5months * 2.6</f>
        <v>9.3599997399999996E-2</v>
      </c>
      <c r="D3" s="26">
        <f>frac_mam_6_11months * 2.6</f>
        <v>9.3599997399999996E-2</v>
      </c>
      <c r="E3" s="26">
        <f>frac_mam_12_23months * 2.6</f>
        <v>9.3599997399999996E-2</v>
      </c>
      <c r="F3" s="26">
        <f>frac_mam_24_59months * 2.6</f>
        <v>9.3599997399999996E-2</v>
      </c>
    </row>
    <row r="4" spans="1:6" ht="15.75" customHeight="1" x14ac:dyDescent="0.25">
      <c r="A4" s="3" t="s">
        <v>66</v>
      </c>
      <c r="B4" s="26">
        <f>frac_sam_1month * 2.6</f>
        <v>7.5400002600000002E-2</v>
      </c>
      <c r="C4" s="26">
        <f>frac_sam_1_5months * 2.6</f>
        <v>7.5400002600000002E-2</v>
      </c>
      <c r="D4" s="26">
        <f>frac_sam_6_11months * 2.6</f>
        <v>7.5400002600000002E-2</v>
      </c>
      <c r="E4" s="26">
        <f>frac_sam_12_23months * 2.6</f>
        <v>7.5400002600000002E-2</v>
      </c>
      <c r="F4" s="26">
        <f>frac_sam_24_59months * 2.6</f>
        <v>7.5400002600000002E-2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121914.531</v>
      </c>
      <c r="C2" s="78">
        <v>262246</v>
      </c>
      <c r="D2" s="78">
        <v>541714</v>
      </c>
      <c r="E2" s="78">
        <v>561559</v>
      </c>
      <c r="F2" s="78">
        <v>450320</v>
      </c>
      <c r="G2" s="22">
        <f t="shared" ref="G2:G40" si="0">C2+D2+E2+F2</f>
        <v>1815839</v>
      </c>
      <c r="H2" s="22">
        <f t="shared" ref="H2:H40" si="1">(B2 + stillbirth*B2/(1000-stillbirth))/(1-abortion)</f>
        <v>141375.7514402605</v>
      </c>
      <c r="I2" s="22">
        <f>G2-H2</f>
        <v>1674463.2485597394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120341.18700000002</v>
      </c>
      <c r="C3" s="78">
        <v>264000</v>
      </c>
      <c r="D3" s="78">
        <v>536000</v>
      </c>
      <c r="E3" s="78">
        <v>565000</v>
      </c>
      <c r="F3" s="78">
        <v>469000</v>
      </c>
      <c r="G3" s="22">
        <f t="shared" si="0"/>
        <v>1834000</v>
      </c>
      <c r="H3" s="22">
        <f t="shared" si="1"/>
        <v>139551.25448776825</v>
      </c>
      <c r="I3" s="22">
        <f t="shared" ref="I3:I15" si="3">G3-H3</f>
        <v>1694448.7455122317</v>
      </c>
    </row>
    <row r="4" spans="1:9" ht="15.75" customHeight="1" x14ac:dyDescent="0.25">
      <c r="A4" s="7">
        <f t="shared" si="2"/>
        <v>2019</v>
      </c>
      <c r="B4" s="77">
        <v>118713.33000000002</v>
      </c>
      <c r="C4" s="78">
        <v>267000</v>
      </c>
      <c r="D4" s="78">
        <v>532000</v>
      </c>
      <c r="E4" s="78">
        <v>566000</v>
      </c>
      <c r="F4" s="78">
        <v>486000</v>
      </c>
      <c r="G4" s="22">
        <f t="shared" si="0"/>
        <v>1851000</v>
      </c>
      <c r="H4" s="22">
        <f t="shared" si="1"/>
        <v>137663.54262336146</v>
      </c>
      <c r="I4" s="22">
        <f t="shared" si="3"/>
        <v>1713336.4573766384</v>
      </c>
    </row>
    <row r="5" spans="1:9" ht="15.75" customHeight="1" x14ac:dyDescent="0.25">
      <c r="A5" s="7">
        <f t="shared" si="2"/>
        <v>2020</v>
      </c>
      <c r="B5" s="77">
        <v>116858.14200000001</v>
      </c>
      <c r="C5" s="78">
        <v>270000</v>
      </c>
      <c r="D5" s="78">
        <v>529000</v>
      </c>
      <c r="E5" s="78">
        <v>566000</v>
      </c>
      <c r="F5" s="78">
        <v>501000</v>
      </c>
      <c r="G5" s="22">
        <f t="shared" si="0"/>
        <v>1866000</v>
      </c>
      <c r="H5" s="22">
        <f t="shared" si="1"/>
        <v>135512.21090423313</v>
      </c>
      <c r="I5" s="22">
        <f t="shared" si="3"/>
        <v>1730487.7890957668</v>
      </c>
    </row>
    <row r="6" spans="1:9" ht="15.75" customHeight="1" x14ac:dyDescent="0.25">
      <c r="A6" s="7">
        <f t="shared" si="2"/>
        <v>2021</v>
      </c>
      <c r="B6" s="77">
        <v>115445.64719999999</v>
      </c>
      <c r="C6" s="78">
        <v>274000</v>
      </c>
      <c r="D6" s="78">
        <v>527000</v>
      </c>
      <c r="E6" s="78">
        <v>566000</v>
      </c>
      <c r="F6" s="78">
        <v>515000</v>
      </c>
      <c r="G6" s="22">
        <f t="shared" si="0"/>
        <v>1882000</v>
      </c>
      <c r="H6" s="22">
        <f t="shared" si="1"/>
        <v>133874.23951462525</v>
      </c>
      <c r="I6" s="22">
        <f t="shared" si="3"/>
        <v>1748125.7604853748</v>
      </c>
    </row>
    <row r="7" spans="1:9" ht="15.75" customHeight="1" x14ac:dyDescent="0.25">
      <c r="A7" s="7">
        <f t="shared" si="2"/>
        <v>2022</v>
      </c>
      <c r="B7" s="77">
        <v>113844.48419999999</v>
      </c>
      <c r="C7" s="78">
        <v>278000</v>
      </c>
      <c r="D7" s="78">
        <v>526000</v>
      </c>
      <c r="E7" s="78">
        <v>563000</v>
      </c>
      <c r="F7" s="78">
        <v>525000</v>
      </c>
      <c r="G7" s="22">
        <f t="shared" si="0"/>
        <v>1892000</v>
      </c>
      <c r="H7" s="22">
        <f t="shared" si="1"/>
        <v>132017.48281428294</v>
      </c>
      <c r="I7" s="22">
        <f t="shared" si="3"/>
        <v>1759982.5171857171</v>
      </c>
    </row>
    <row r="8" spans="1:9" ht="15.75" customHeight="1" x14ac:dyDescent="0.25">
      <c r="A8" s="7">
        <f t="shared" si="2"/>
        <v>2023</v>
      </c>
      <c r="B8" s="77">
        <v>112096.15199999997</v>
      </c>
      <c r="C8" s="78">
        <v>282000</v>
      </c>
      <c r="D8" s="78">
        <v>525000</v>
      </c>
      <c r="E8" s="78">
        <v>560000</v>
      </c>
      <c r="F8" s="78">
        <v>534000</v>
      </c>
      <c r="G8" s="22">
        <f t="shared" si="0"/>
        <v>1901000</v>
      </c>
      <c r="H8" s="22">
        <f t="shared" si="1"/>
        <v>129990.06428988893</v>
      </c>
      <c r="I8" s="22">
        <f t="shared" si="3"/>
        <v>1771009.9357101112</v>
      </c>
    </row>
    <row r="9" spans="1:9" ht="15.75" customHeight="1" x14ac:dyDescent="0.25">
      <c r="A9" s="7">
        <f t="shared" si="2"/>
        <v>2024</v>
      </c>
      <c r="B9" s="77">
        <v>110238.72719999998</v>
      </c>
      <c r="C9" s="78">
        <v>286000</v>
      </c>
      <c r="D9" s="78">
        <v>526000</v>
      </c>
      <c r="E9" s="78">
        <v>555000</v>
      </c>
      <c r="F9" s="78">
        <v>541000</v>
      </c>
      <c r="G9" s="22">
        <f t="shared" si="0"/>
        <v>1908000</v>
      </c>
      <c r="H9" s="22">
        <f t="shared" si="1"/>
        <v>127836.13871030584</v>
      </c>
      <c r="I9" s="22">
        <f t="shared" si="3"/>
        <v>1780163.8612896942</v>
      </c>
    </row>
    <row r="10" spans="1:9" ht="15.75" customHeight="1" x14ac:dyDescent="0.25">
      <c r="A10" s="7">
        <f t="shared" si="2"/>
        <v>2025</v>
      </c>
      <c r="B10" s="77">
        <v>108306.864</v>
      </c>
      <c r="C10" s="78">
        <v>290000</v>
      </c>
      <c r="D10" s="78">
        <v>529000</v>
      </c>
      <c r="E10" s="78">
        <v>550000</v>
      </c>
      <c r="F10" s="78">
        <v>547000</v>
      </c>
      <c r="G10" s="22">
        <f t="shared" si="0"/>
        <v>1916000</v>
      </c>
      <c r="H10" s="22">
        <f t="shared" si="1"/>
        <v>125595.89212657594</v>
      </c>
      <c r="I10" s="22">
        <f t="shared" si="3"/>
        <v>1790404.107873424</v>
      </c>
    </row>
    <row r="11" spans="1:9" ht="15.75" customHeight="1" x14ac:dyDescent="0.25">
      <c r="A11" s="7">
        <f t="shared" si="2"/>
        <v>2026</v>
      </c>
      <c r="B11" s="77">
        <v>107228.0664</v>
      </c>
      <c r="C11" s="78">
        <v>294000</v>
      </c>
      <c r="D11" s="78">
        <v>533000</v>
      </c>
      <c r="E11" s="78">
        <v>544000</v>
      </c>
      <c r="F11" s="78">
        <v>551000</v>
      </c>
      <c r="G11" s="22">
        <f t="shared" si="0"/>
        <v>1922000</v>
      </c>
      <c r="H11" s="22">
        <f t="shared" si="1"/>
        <v>124344.88603156048</v>
      </c>
      <c r="I11" s="22">
        <f t="shared" si="3"/>
        <v>1797655.1139684394</v>
      </c>
    </row>
    <row r="12" spans="1:9" ht="15.75" customHeight="1" x14ac:dyDescent="0.25">
      <c r="A12" s="7">
        <f t="shared" si="2"/>
        <v>2027</v>
      </c>
      <c r="B12" s="77">
        <v>106095.4908</v>
      </c>
      <c r="C12" s="78">
        <v>298000</v>
      </c>
      <c r="D12" s="78">
        <v>537000</v>
      </c>
      <c r="E12" s="78">
        <v>538000</v>
      </c>
      <c r="F12" s="78">
        <v>554000</v>
      </c>
      <c r="G12" s="22">
        <f t="shared" si="0"/>
        <v>1927000</v>
      </c>
      <c r="H12" s="22">
        <f t="shared" si="1"/>
        <v>123031.51735270378</v>
      </c>
      <c r="I12" s="22">
        <f t="shared" si="3"/>
        <v>1803968.4826472963</v>
      </c>
    </row>
    <row r="13" spans="1:9" ht="15.75" customHeight="1" x14ac:dyDescent="0.25">
      <c r="A13" s="7">
        <f t="shared" si="2"/>
        <v>2028</v>
      </c>
      <c r="B13" s="77">
        <v>104880.99</v>
      </c>
      <c r="C13" s="78">
        <v>302000</v>
      </c>
      <c r="D13" s="78">
        <v>543000</v>
      </c>
      <c r="E13" s="78">
        <v>532000</v>
      </c>
      <c r="F13" s="78">
        <v>556000</v>
      </c>
      <c r="G13" s="22">
        <f t="shared" si="0"/>
        <v>1933000</v>
      </c>
      <c r="H13" s="22">
        <f t="shared" si="1"/>
        <v>121623.14575157942</v>
      </c>
      <c r="I13" s="22">
        <f t="shared" si="3"/>
        <v>1811376.8542484206</v>
      </c>
    </row>
    <row r="14" spans="1:9" ht="15.75" customHeight="1" x14ac:dyDescent="0.25">
      <c r="A14" s="7">
        <f t="shared" si="2"/>
        <v>2029</v>
      </c>
      <c r="B14" s="77">
        <v>103601.44200000001</v>
      </c>
      <c r="C14" s="78">
        <v>304000</v>
      </c>
      <c r="D14" s="78">
        <v>549000</v>
      </c>
      <c r="E14" s="78">
        <v>526000</v>
      </c>
      <c r="F14" s="78">
        <v>558000</v>
      </c>
      <c r="G14" s="22">
        <f t="shared" si="0"/>
        <v>1937000</v>
      </c>
      <c r="H14" s="22">
        <f t="shared" si="1"/>
        <v>120139.3434638613</v>
      </c>
      <c r="I14" s="22">
        <f t="shared" si="3"/>
        <v>1816860.6565361386</v>
      </c>
    </row>
    <row r="15" spans="1:9" ht="15.75" customHeight="1" x14ac:dyDescent="0.25">
      <c r="A15" s="7">
        <f t="shared" si="2"/>
        <v>2030</v>
      </c>
      <c r="B15" s="77">
        <v>102244.692</v>
      </c>
      <c r="C15" s="78">
        <v>305000</v>
      </c>
      <c r="D15" s="78">
        <v>557000</v>
      </c>
      <c r="E15" s="78">
        <v>523000</v>
      </c>
      <c r="F15" s="78">
        <v>557000</v>
      </c>
      <c r="G15" s="22">
        <f t="shared" si="0"/>
        <v>1942000</v>
      </c>
      <c r="H15" s="22">
        <f t="shared" si="1"/>
        <v>118566.0154184409</v>
      </c>
      <c r="I15" s="22">
        <f t="shared" si="3"/>
        <v>1823433.9845815592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127.55930347981779</v>
      </c>
      <c r="I17" s="22">
        <f t="shared" si="4"/>
        <v>-127.55930347981779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4.3209447499999998E-3</v>
      </c>
    </row>
    <row r="4" spans="1:8" ht="15.75" customHeight="1" x14ac:dyDescent="0.25">
      <c r="B4" s="24" t="s">
        <v>7</v>
      </c>
      <c r="C4" s="79">
        <v>3.7645313399613002E-2</v>
      </c>
    </row>
    <row r="5" spans="1:8" ht="15.75" customHeight="1" x14ac:dyDescent="0.25">
      <c r="B5" s="24" t="s">
        <v>8</v>
      </c>
      <c r="C5" s="79">
        <v>2.4048323480342602E-2</v>
      </c>
    </row>
    <row r="6" spans="1:8" ht="15.75" customHeight="1" x14ac:dyDescent="0.25">
      <c r="B6" s="24" t="s">
        <v>10</v>
      </c>
      <c r="C6" s="79">
        <v>5.7983735495740832E-2</v>
      </c>
    </row>
    <row r="7" spans="1:8" ht="15.75" customHeight="1" x14ac:dyDescent="0.25">
      <c r="B7" s="24" t="s">
        <v>13</v>
      </c>
      <c r="C7" s="79">
        <v>0.3783236877109461</v>
      </c>
    </row>
    <row r="8" spans="1:8" ht="15.75" customHeight="1" x14ac:dyDescent="0.25">
      <c r="B8" s="24" t="s">
        <v>14</v>
      </c>
      <c r="C8" s="79">
        <v>1.7515385709797768E-5</v>
      </c>
    </row>
    <row r="9" spans="1:8" ht="15.75" customHeight="1" x14ac:dyDescent="0.25">
      <c r="B9" s="24" t="s">
        <v>27</v>
      </c>
      <c r="C9" s="79">
        <v>0.21446454537627649</v>
      </c>
    </row>
    <row r="10" spans="1:8" ht="15.75" customHeight="1" x14ac:dyDescent="0.25">
      <c r="B10" s="24" t="s">
        <v>15</v>
      </c>
      <c r="C10" s="79">
        <v>0.28319593440137114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2.8391473964007902E-2</v>
      </c>
      <c r="D14" s="79">
        <v>2.8391473964007902E-2</v>
      </c>
      <c r="E14" s="79">
        <v>1.828276231852E-2</v>
      </c>
      <c r="F14" s="79">
        <v>1.828276231852E-2</v>
      </c>
    </row>
    <row r="15" spans="1:8" ht="15.75" customHeight="1" x14ac:dyDescent="0.25">
      <c r="B15" s="24" t="s">
        <v>16</v>
      </c>
      <c r="C15" s="79">
        <v>6.6161995414195304E-2</v>
      </c>
      <c r="D15" s="79">
        <v>6.6161995414195304E-2</v>
      </c>
      <c r="E15" s="79">
        <v>3.9209564684192601E-2</v>
      </c>
      <c r="F15" s="79">
        <v>3.9209564684192601E-2</v>
      </c>
    </row>
    <row r="16" spans="1:8" ht="15.75" customHeight="1" x14ac:dyDescent="0.25">
      <c r="B16" s="24" t="s">
        <v>17</v>
      </c>
      <c r="C16" s="79">
        <v>8.9763286079718192E-3</v>
      </c>
      <c r="D16" s="79">
        <v>8.9763286079718192E-3</v>
      </c>
      <c r="E16" s="79">
        <v>9.4335128959133503E-3</v>
      </c>
      <c r="F16" s="79">
        <v>9.4335128959133503E-3</v>
      </c>
    </row>
    <row r="17" spans="1:8" ht="15.75" customHeight="1" x14ac:dyDescent="0.25">
      <c r="B17" s="24" t="s">
        <v>18</v>
      </c>
      <c r="C17" s="79">
        <v>1.36242793193233E-2</v>
      </c>
      <c r="D17" s="79">
        <v>1.36242793193233E-2</v>
      </c>
      <c r="E17" s="79">
        <v>3.5279538224071302E-2</v>
      </c>
      <c r="F17" s="79">
        <v>3.5279538224071302E-2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3.2869849512581199E-2</v>
      </c>
      <c r="D19" s="79">
        <v>3.2869849512581199E-2</v>
      </c>
      <c r="E19" s="79">
        <v>3.6004309904744902E-2</v>
      </c>
      <c r="F19" s="79">
        <v>3.6004309904744902E-2</v>
      </c>
    </row>
    <row r="20" spans="1:8" ht="15.75" customHeight="1" x14ac:dyDescent="0.25">
      <c r="B20" s="24" t="s">
        <v>21</v>
      </c>
      <c r="C20" s="79">
        <v>7.6220700310244997E-3</v>
      </c>
      <c r="D20" s="79">
        <v>7.6220700310244997E-3</v>
      </c>
      <c r="E20" s="79">
        <v>2.0067556460630801E-2</v>
      </c>
      <c r="F20" s="79">
        <v>2.0067556460630801E-2</v>
      </c>
    </row>
    <row r="21" spans="1:8" ht="15.75" customHeight="1" x14ac:dyDescent="0.25">
      <c r="B21" s="24" t="s">
        <v>22</v>
      </c>
      <c r="C21" s="79">
        <v>0.10408897913686302</v>
      </c>
      <c r="D21" s="79">
        <v>0.10408897913686302</v>
      </c>
      <c r="E21" s="79">
        <v>0.36332773686487907</v>
      </c>
      <c r="F21" s="79">
        <v>0.36332773686487907</v>
      </c>
    </row>
    <row r="22" spans="1:8" ht="15.75" customHeight="1" x14ac:dyDescent="0.25">
      <c r="B22" s="24" t="s">
        <v>23</v>
      </c>
      <c r="C22" s="79">
        <v>0.73826502401403293</v>
      </c>
      <c r="D22" s="79">
        <v>0.73826502401403293</v>
      </c>
      <c r="E22" s="79">
        <v>0.47839501864704803</v>
      </c>
      <c r="F22" s="79">
        <v>0.47839501864704803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4.6600000000000003E-2</v>
      </c>
    </row>
    <row r="27" spans="1:8" ht="15.75" customHeight="1" x14ac:dyDescent="0.25">
      <c r="B27" s="24" t="s">
        <v>39</v>
      </c>
      <c r="C27" s="79">
        <v>2.75E-2</v>
      </c>
    </row>
    <row r="28" spans="1:8" ht="15.75" customHeight="1" x14ac:dyDescent="0.25">
      <c r="B28" s="24" t="s">
        <v>40</v>
      </c>
      <c r="C28" s="79">
        <v>0.1923</v>
      </c>
    </row>
    <row r="29" spans="1:8" ht="15.75" customHeight="1" x14ac:dyDescent="0.25">
      <c r="B29" s="24" t="s">
        <v>41</v>
      </c>
      <c r="C29" s="79">
        <v>0.1502</v>
      </c>
    </row>
    <row r="30" spans="1:8" ht="15.75" customHeight="1" x14ac:dyDescent="0.25">
      <c r="B30" s="24" t="s">
        <v>42</v>
      </c>
      <c r="C30" s="79">
        <v>5.0499999999999996E-2</v>
      </c>
    </row>
    <row r="31" spans="1:8" ht="15.75" customHeight="1" x14ac:dyDescent="0.25">
      <c r="B31" s="24" t="s">
        <v>43</v>
      </c>
      <c r="C31" s="79">
        <v>3.1099999999999999E-2</v>
      </c>
    </row>
    <row r="32" spans="1:8" ht="15.75" customHeight="1" x14ac:dyDescent="0.25">
      <c r="B32" s="24" t="s">
        <v>44</v>
      </c>
      <c r="C32" s="79">
        <v>8.5999999999999993E-2</v>
      </c>
    </row>
    <row r="33" spans="2:3" ht="15.75" customHeight="1" x14ac:dyDescent="0.25">
      <c r="B33" s="24" t="s">
        <v>45</v>
      </c>
      <c r="C33" s="79">
        <v>0.16829999999999998</v>
      </c>
    </row>
    <row r="34" spans="2:3" ht="15.75" customHeight="1" x14ac:dyDescent="0.25">
      <c r="B34" s="24" t="s">
        <v>46</v>
      </c>
      <c r="C34" s="79">
        <v>0.24750000000223518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0.68288992394936976</v>
      </c>
      <c r="D2" s="80">
        <v>0.68288992394936976</v>
      </c>
      <c r="E2" s="80">
        <v>0.67190958381817734</v>
      </c>
      <c r="F2" s="80">
        <v>0.5458820025569503</v>
      </c>
      <c r="G2" s="80">
        <v>0.51340974336432055</v>
      </c>
    </row>
    <row r="3" spans="1:15" ht="15.75" customHeight="1" x14ac:dyDescent="0.25">
      <c r="A3" s="5"/>
      <c r="B3" s="11" t="s">
        <v>118</v>
      </c>
      <c r="C3" s="80">
        <v>0.16871398121102077</v>
      </c>
      <c r="D3" s="80">
        <v>0.16871398121102077</v>
      </c>
      <c r="E3" s="80">
        <v>0.17676545104932617</v>
      </c>
      <c r="F3" s="80">
        <v>0.22761869479311947</v>
      </c>
      <c r="G3" s="80">
        <v>0.25520950349760402</v>
      </c>
    </row>
    <row r="4" spans="1:15" ht="15.75" customHeight="1" x14ac:dyDescent="0.25">
      <c r="A4" s="5"/>
      <c r="B4" s="11" t="s">
        <v>116</v>
      </c>
      <c r="C4" s="81">
        <v>8.4937238493723838E-2</v>
      </c>
      <c r="D4" s="81">
        <v>8.4937238493723838E-2</v>
      </c>
      <c r="E4" s="81">
        <v>8.5913528591352858E-2</v>
      </c>
      <c r="F4" s="81">
        <v>0.12594142259414226</v>
      </c>
      <c r="G4" s="81">
        <v>0.13082287308228732</v>
      </c>
    </row>
    <row r="5" spans="1:15" ht="15.75" customHeight="1" x14ac:dyDescent="0.25">
      <c r="A5" s="5"/>
      <c r="B5" s="11" t="s">
        <v>119</v>
      </c>
      <c r="C5" s="81">
        <v>6.3458856345885634E-2</v>
      </c>
      <c r="D5" s="81">
        <v>6.3458856345885634E-2</v>
      </c>
      <c r="E5" s="81">
        <v>6.5411436541143661E-2</v>
      </c>
      <c r="F5" s="81">
        <v>0.100557880055788</v>
      </c>
      <c r="G5" s="81">
        <v>0.100557880055788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0.79390765765765769</v>
      </c>
      <c r="D8" s="80">
        <v>0.79390765765765769</v>
      </c>
      <c r="E8" s="80">
        <v>0.79716721672167223</v>
      </c>
      <c r="F8" s="80">
        <v>0.82090172786177118</v>
      </c>
      <c r="G8" s="80">
        <v>0.82124332977588055</v>
      </c>
    </row>
    <row r="9" spans="1:15" ht="15.75" customHeight="1" x14ac:dyDescent="0.25">
      <c r="B9" s="7" t="s">
        <v>121</v>
      </c>
      <c r="C9" s="80">
        <v>0.14109234234234236</v>
      </c>
      <c r="D9" s="80">
        <v>0.14109234234234236</v>
      </c>
      <c r="E9" s="80">
        <v>0.13783278327832785</v>
      </c>
      <c r="F9" s="80">
        <v>0.11409827213822897</v>
      </c>
      <c r="G9" s="80">
        <v>0.11375667022411955</v>
      </c>
    </row>
    <row r="10" spans="1:15" ht="15.75" customHeight="1" x14ac:dyDescent="0.25">
      <c r="B10" s="7" t="s">
        <v>122</v>
      </c>
      <c r="C10" s="81">
        <v>3.5999998999999998E-2</v>
      </c>
      <c r="D10" s="81">
        <v>3.5999998999999998E-2</v>
      </c>
      <c r="E10" s="81">
        <v>3.5999998999999998E-2</v>
      </c>
      <c r="F10" s="81">
        <v>3.5999998999999998E-2</v>
      </c>
      <c r="G10" s="81">
        <v>3.5999998999999998E-2</v>
      </c>
    </row>
    <row r="11" spans="1:15" ht="15.75" customHeight="1" x14ac:dyDescent="0.25">
      <c r="B11" s="7" t="s">
        <v>123</v>
      </c>
      <c r="C11" s="81">
        <v>2.9000001000000001E-2</v>
      </c>
      <c r="D11" s="81">
        <v>2.9000001000000001E-2</v>
      </c>
      <c r="E11" s="81">
        <v>2.9000001000000001E-2</v>
      </c>
      <c r="F11" s="81">
        <v>2.9000001000000001E-2</v>
      </c>
      <c r="G11" s="81">
        <v>2.9000001000000001E-2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0.34717774225000009</v>
      </c>
      <c r="D14" s="82">
        <v>0.336716783849</v>
      </c>
      <c r="E14" s="82">
        <v>0.336716783849</v>
      </c>
      <c r="F14" s="82">
        <v>0.25295648786800001</v>
      </c>
      <c r="G14" s="82">
        <v>0.25295648786800001</v>
      </c>
      <c r="H14" s="83">
        <v>0.38</v>
      </c>
      <c r="I14" s="83">
        <v>0.38</v>
      </c>
      <c r="J14" s="83">
        <v>0.38</v>
      </c>
      <c r="K14" s="83">
        <v>0.38</v>
      </c>
      <c r="L14" s="83">
        <v>0.13189427456</v>
      </c>
      <c r="M14" s="83">
        <v>0.100085179257</v>
      </c>
      <c r="N14" s="83">
        <v>9.839159316835E-2</v>
      </c>
      <c r="O14" s="83">
        <v>0.13268825471500001</v>
      </c>
    </row>
    <row r="15" spans="1:15" ht="15.75" customHeight="1" x14ac:dyDescent="0.25">
      <c r="B15" s="16" t="s">
        <v>68</v>
      </c>
      <c r="C15" s="80">
        <f>iron_deficiency_anaemia*C14</f>
        <v>0.18143189542652632</v>
      </c>
      <c r="D15" s="80">
        <f t="shared" ref="D15:O15" si="0">iron_deficiency_anaemia*D14</f>
        <v>0.17596509476594485</v>
      </c>
      <c r="E15" s="80">
        <f t="shared" si="0"/>
        <v>0.17596509476594485</v>
      </c>
      <c r="F15" s="80">
        <f t="shared" si="0"/>
        <v>0.13219273435242332</v>
      </c>
      <c r="G15" s="80">
        <f t="shared" si="0"/>
        <v>0.13219273435242332</v>
      </c>
      <c r="H15" s="80">
        <f t="shared" si="0"/>
        <v>0.19858450549065979</v>
      </c>
      <c r="I15" s="80">
        <f t="shared" si="0"/>
        <v>0.19858450549065979</v>
      </c>
      <c r="J15" s="80">
        <f t="shared" si="0"/>
        <v>0.19858450549065979</v>
      </c>
      <c r="K15" s="80">
        <f t="shared" si="0"/>
        <v>0.19858450549065979</v>
      </c>
      <c r="L15" s="80">
        <f t="shared" si="0"/>
        <v>6.8926734975123444E-2</v>
      </c>
      <c r="M15" s="80">
        <f t="shared" si="0"/>
        <v>5.2303594288672067E-2</v>
      </c>
      <c r="N15" s="80">
        <f t="shared" si="0"/>
        <v>5.1418541773092012E-2</v>
      </c>
      <c r="O15" s="80">
        <f t="shared" si="0"/>
        <v>6.9341661702623639E-2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0.48299999999999998</v>
      </c>
      <c r="D2" s="81">
        <v>0.26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0.25900000000000001</v>
      </c>
      <c r="D3" s="81">
        <v>0.27100000000000002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0.20899999999999999</v>
      </c>
      <c r="D4" s="81">
        <v>0.379</v>
      </c>
      <c r="E4" s="81">
        <v>0.79099999999999993</v>
      </c>
      <c r="F4" s="81">
        <v>0.46500000000000002</v>
      </c>
      <c r="G4" s="81">
        <v>0</v>
      </c>
    </row>
    <row r="5" spans="1:7" x14ac:dyDescent="0.25">
      <c r="B5" s="43" t="s">
        <v>169</v>
      </c>
      <c r="C5" s="80">
        <f>1-SUM(C2:C4)</f>
        <v>4.9000000000000044E-2</v>
      </c>
      <c r="D5" s="80">
        <f>1-SUM(D2:D4)</f>
        <v>8.9999999999999969E-2</v>
      </c>
      <c r="E5" s="80">
        <f>1-SUM(E2:E4)</f>
        <v>0.20900000000000007</v>
      </c>
      <c r="F5" s="80">
        <f>1-SUM(F2:F4)</f>
        <v>0.53499999999999992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0.18690000000000001</v>
      </c>
      <c r="D2" s="144">
        <v>0.18651000000000001</v>
      </c>
      <c r="E2" s="144">
        <v>0.18608</v>
      </c>
      <c r="F2" s="144">
        <v>0.18554999999999999</v>
      </c>
      <c r="G2" s="144">
        <v>0.18501999999999999</v>
      </c>
      <c r="H2" s="144">
        <v>0.18371999999999999</v>
      </c>
      <c r="I2" s="144">
        <v>0.18243999999999999</v>
      </c>
      <c r="J2" s="144">
        <v>0.18115999999999999</v>
      </c>
      <c r="K2" s="144">
        <v>0.17992999999999998</v>
      </c>
      <c r="L2" s="144">
        <v>0.17867999999999998</v>
      </c>
      <c r="M2" s="144">
        <v>0.17742999999999998</v>
      </c>
      <c r="N2" s="144">
        <v>0.17620999999999998</v>
      </c>
      <c r="O2" s="144">
        <v>0.17502999999999999</v>
      </c>
      <c r="P2" s="144">
        <v>0.1739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5.2990000000000002E-2</v>
      </c>
      <c r="D4" s="144">
        <v>5.3370000000000001E-2</v>
      </c>
      <c r="E4" s="144">
        <v>5.3789999999999998E-2</v>
      </c>
      <c r="F4" s="144">
        <v>5.4240000000000003E-2</v>
      </c>
      <c r="G4" s="144">
        <v>5.4730000000000001E-2</v>
      </c>
      <c r="H4" s="144">
        <v>5.5129999999999998E-2</v>
      </c>
      <c r="I4" s="144">
        <v>5.5540000000000006E-2</v>
      </c>
      <c r="J4" s="144">
        <v>5.595E-2</v>
      </c>
      <c r="K4" s="144">
        <v>5.6390000000000003E-2</v>
      </c>
      <c r="L4" s="144">
        <v>5.6829999999999999E-2</v>
      </c>
      <c r="M4" s="144">
        <v>5.7270000000000001E-2</v>
      </c>
      <c r="N4" s="144">
        <v>5.772E-2</v>
      </c>
      <c r="O4" s="144">
        <v>5.8179999999999996E-2</v>
      </c>
      <c r="P4" s="144">
        <v>5.867E-2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0.14103831977947065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0.19858450549065979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5.9293475786271262E-2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0.29716666666666663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0.57366666666666666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14.343999999999999</v>
      </c>
      <c r="D13" s="143">
        <v>13.930999999999999</v>
      </c>
      <c r="E13" s="143">
        <v>13.433999999999999</v>
      </c>
      <c r="F13" s="143">
        <v>13.163</v>
      </c>
      <c r="G13" s="143">
        <v>12.653</v>
      </c>
      <c r="H13" s="143">
        <v>12.353999999999999</v>
      </c>
      <c r="I13" s="143">
        <v>11.733000000000001</v>
      </c>
      <c r="J13" s="143">
        <v>11.496</v>
      </c>
      <c r="K13" s="143">
        <v>11.003</v>
      </c>
      <c r="L13" s="143">
        <v>10.616</v>
      </c>
      <c r="M13" s="143">
        <v>10.765000000000001</v>
      </c>
      <c r="N13" s="143">
        <v>9.8320000000000007</v>
      </c>
      <c r="O13" s="143">
        <v>9.8190000000000008</v>
      </c>
      <c r="P13" s="143">
        <v>9.7159999999999993</v>
      </c>
    </row>
    <row r="14" spans="1:16" x14ac:dyDescent="0.25">
      <c r="B14" s="16" t="s">
        <v>170</v>
      </c>
      <c r="C14" s="143">
        <f>maternal_mortality</f>
        <v>0.09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0.10199999999999999</v>
      </c>
      <c r="E2" s="92">
        <f>food_insecure</f>
        <v>0.10199999999999999</v>
      </c>
      <c r="F2" s="92">
        <f>food_insecure</f>
        <v>0.10199999999999999</v>
      </c>
      <c r="G2" s="92">
        <f>food_insecure</f>
        <v>0.10199999999999999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0.10199999999999999</v>
      </c>
      <c r="F5" s="92">
        <f>food_insecure</f>
        <v>0.10199999999999999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0.1210145062376923</v>
      </c>
      <c r="D7" s="92">
        <f>diarrhoea_1_5mo/26</f>
        <v>0.10385733709961539</v>
      </c>
      <c r="E7" s="92">
        <f>diarrhoea_6_11mo/26</f>
        <v>0.10385733709961539</v>
      </c>
      <c r="F7" s="92">
        <f>diarrhoea_12_23mo/26</f>
        <v>8.2479272019230762E-2</v>
      </c>
      <c r="G7" s="92">
        <f>diarrhoea_24_59mo/26</f>
        <v>8.2479272019230762E-2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0.10199999999999999</v>
      </c>
      <c r="F8" s="92">
        <f>food_insecure</f>
        <v>0.10199999999999999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0.73599999999999999</v>
      </c>
      <c r="E9" s="92">
        <f>IF(ISBLANK(comm_deliv), frac_children_health_facility,1)</f>
        <v>0.73599999999999999</v>
      </c>
      <c r="F9" s="92">
        <f>IF(ISBLANK(comm_deliv), frac_children_health_facility,1)</f>
        <v>0.73599999999999999</v>
      </c>
      <c r="G9" s="92">
        <f>IF(ISBLANK(comm_deliv), frac_children_health_facility,1)</f>
        <v>0.73599999999999999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0.1210145062376923</v>
      </c>
      <c r="D11" s="92">
        <f>diarrhoea_1_5mo/26</f>
        <v>0.10385733709961539</v>
      </c>
      <c r="E11" s="92">
        <f>diarrhoea_6_11mo/26</f>
        <v>0.10385733709961539</v>
      </c>
      <c r="F11" s="92">
        <f>diarrhoea_12_23mo/26</f>
        <v>8.2479272019230762E-2</v>
      </c>
      <c r="G11" s="92">
        <f>diarrhoea_24_59mo/26</f>
        <v>8.2479272019230762E-2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0.10199999999999999</v>
      </c>
      <c r="I14" s="92">
        <f>food_insecure</f>
        <v>0.10199999999999999</v>
      </c>
      <c r="J14" s="92">
        <f>food_insecure</f>
        <v>0.10199999999999999</v>
      </c>
      <c r="K14" s="92">
        <f>food_insecure</f>
        <v>0.10199999999999999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0.62</v>
      </c>
      <c r="I17" s="92">
        <f>frac_PW_health_facility</f>
        <v>0.62</v>
      </c>
      <c r="J17" s="92">
        <f>frac_PW_health_facility</f>
        <v>0.62</v>
      </c>
      <c r="K17" s="92">
        <f>frac_PW_health_facility</f>
        <v>0.62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0.13550000000000001</v>
      </c>
      <c r="I18" s="92">
        <f>frac_malaria_risk</f>
        <v>0.13550000000000001</v>
      </c>
      <c r="J18" s="92">
        <f>frac_malaria_risk</f>
        <v>0.13550000000000001</v>
      </c>
      <c r="K18" s="92">
        <f>frac_malaria_risk</f>
        <v>0.13550000000000001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0.70400000000000007</v>
      </c>
      <c r="M23" s="92">
        <f>famplan_unmet_need</f>
        <v>0.70400000000000007</v>
      </c>
      <c r="N23" s="92">
        <f>famplan_unmet_need</f>
        <v>0.70400000000000007</v>
      </c>
      <c r="O23" s="92">
        <f>famplan_unmet_need</f>
        <v>0.70400000000000007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0.16134432455413994</v>
      </c>
      <c r="M24" s="92">
        <f>(1-food_insecure)*(0.49)+food_insecure*(0.7)</f>
        <v>0.51141999999999999</v>
      </c>
      <c r="N24" s="92">
        <f>(1-food_insecure)*(0.49)+food_insecure*(0.7)</f>
        <v>0.51141999999999999</v>
      </c>
      <c r="O24" s="92">
        <f>(1-food_insecure)*(0.49)+food_insecure*(0.7)</f>
        <v>0.51141999999999999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6.9147567666059978E-2</v>
      </c>
      <c r="M25" s="92">
        <f>(1-food_insecure)*(0.21)+food_insecure*(0.3)</f>
        <v>0.21917999999999999</v>
      </c>
      <c r="N25" s="92">
        <f>(1-food_insecure)*(0.21)+food_insecure*(0.3)</f>
        <v>0.21917999999999999</v>
      </c>
      <c r="O25" s="92">
        <f>(1-food_insecure)*(0.21)+food_insecure*(0.3)</f>
        <v>0.21917999999999999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8.4991124779799976E-2</v>
      </c>
      <c r="M26" s="92">
        <f>(1-food_insecure)*(0.3)</f>
        <v>0.26939999999999997</v>
      </c>
      <c r="N26" s="92">
        <f>(1-food_insecure)*(0.3)</f>
        <v>0.26939999999999997</v>
      </c>
      <c r="O26" s="92">
        <f>(1-food_insecure)*(0.3)</f>
        <v>0.26939999999999997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0.68451698300000019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0.13550000000000001</v>
      </c>
      <c r="D33" s="92">
        <f t="shared" si="3"/>
        <v>0.13550000000000001</v>
      </c>
      <c r="E33" s="92">
        <f t="shared" si="3"/>
        <v>0.13550000000000001</v>
      </c>
      <c r="F33" s="92">
        <f t="shared" si="3"/>
        <v>0.13550000000000001</v>
      </c>
      <c r="G33" s="92">
        <f t="shared" si="3"/>
        <v>0.13550000000000001</v>
      </c>
      <c r="H33" s="92">
        <f t="shared" si="3"/>
        <v>0.13550000000000001</v>
      </c>
      <c r="I33" s="92">
        <f t="shared" si="3"/>
        <v>0.13550000000000001</v>
      </c>
      <c r="J33" s="92">
        <f t="shared" si="3"/>
        <v>0.13550000000000001</v>
      </c>
      <c r="K33" s="92">
        <f t="shared" si="3"/>
        <v>0.13550000000000001</v>
      </c>
      <c r="L33" s="92">
        <f t="shared" si="3"/>
        <v>0.13550000000000001</v>
      </c>
      <c r="M33" s="92">
        <f t="shared" si="3"/>
        <v>0.13550000000000001</v>
      </c>
      <c r="N33" s="92">
        <f t="shared" si="3"/>
        <v>0.13550000000000001</v>
      </c>
      <c r="O33" s="92">
        <f t="shared" si="3"/>
        <v>0.13550000000000001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2020-03-24T06:49:43Z</dcterms:modified>
</cp:coreProperties>
</file>