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0FB724B3-0C61-40CC-A6C1-B1EC7AB9BD7C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8" i="2"/>
  <c r="I34" i="2"/>
  <c r="I22" i="2"/>
  <c r="I18" i="2"/>
  <c r="I32" i="2"/>
  <c r="I20" i="2"/>
  <c r="I27" i="2"/>
  <c r="I29" i="2"/>
  <c r="I36" i="2"/>
  <c r="A3" i="2"/>
  <c r="A4" i="2" s="1"/>
  <c r="A5" i="2" s="1"/>
  <c r="A24" i="2"/>
  <c r="A18" i="2"/>
  <c r="A40" i="2"/>
  <c r="A22" i="2"/>
  <c r="A25" i="2"/>
  <c r="A29" i="2"/>
  <c r="A27" i="2"/>
  <c r="A31" i="2"/>
  <c r="A20" i="2"/>
  <c r="I17" i="2"/>
  <c r="A19" i="2"/>
  <c r="A35" i="2"/>
  <c r="A28" i="2"/>
  <c r="A17" i="2"/>
  <c r="A33" i="2"/>
  <c r="A30" i="2"/>
  <c r="A23" i="2"/>
  <c r="A39" i="2"/>
  <c r="A32" i="2"/>
  <c r="A21" i="2"/>
  <c r="A37" i="2"/>
  <c r="A38" i="2"/>
  <c r="C8" i="51" l="1"/>
  <c r="C7" i="51"/>
  <c r="C6" i="51"/>
  <c r="I15" i="2"/>
  <c r="I13" i="2"/>
  <c r="I12" i="2"/>
  <c r="I11" i="2"/>
  <c r="I10" i="2"/>
  <c r="I9" i="2"/>
  <c r="I7" i="2"/>
  <c r="I4" i="2"/>
  <c r="I3" i="2"/>
  <c r="I2" i="2"/>
  <c r="A6" i="2"/>
  <c r="A7" i="2" s="1"/>
  <c r="A8" i="2" s="1"/>
  <c r="A9" i="2" s="1"/>
  <c r="A10" i="2" s="1"/>
  <c r="A11" i="2" s="1"/>
  <c r="A12" i="2" s="1"/>
  <c r="A13" i="2" s="1"/>
  <c r="A14" i="2" s="1"/>
  <c r="A15" i="2" s="1"/>
  <c r="A26" i="2"/>
  <c r="A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99C1AD62-6E3E-4859-8D8B-D0CD8F7201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F50FD0A0-344C-4BAB-9F11-6BC46147412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6D63F8E0-7FC3-4118-A3E8-520B1CFEBB25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DC88752F-40F2-443F-84DE-9C958C613FF3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09C99CC6-28A8-4C0C-A5DC-8669FC84D948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AB150544-33B3-4F98-8139-FA7E0CE7DD28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04A08621-6955-4516-975E-69A5FB5E3B07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C47824E1-B252-4868-BA2C-74806B63FC00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2F32D324-DB39-4319-97CE-4E0CB42808A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7BD161AE-478C-4AC9-88D2-897D03A6541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7B83F332-1FB8-4C57-B2B9-4E5B8F876D9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829666E9-2E40-4437-8B86-4D8473C3F55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373E915F-F620-4015-822E-C85B97C2022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F937DE7A-0681-4408-8471-3981DD02710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04623E2A-9FEA-43FD-B162-1389057F7B4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F9221232-0DC5-4CF9-8ED9-287EA9654AA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24BBA90C-7BBC-4DB4-B8FD-8BD04BBA298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10CDB12A-0958-4BFC-87F0-CAE8A756904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1DFDE82D-E4AE-430F-83E2-0F88856E782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55D2DAB1-880F-47FB-AAB4-0EC4BAD6886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18EA4CA4-7370-4600-AD53-4D026FCE671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197FE422-D2F6-491B-82AB-EA3E30ECEAE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381E118A-4FDE-47A1-8207-6A3E520712B0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C5BD1E6B-3688-4026-9F54-7CD9EACA1F6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96FDFCBF-4D2F-4674-8BC7-5B2E9E71C80F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0EC667DF-7D7C-4713-9BF4-EA559CF0B00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F1D0BFE3-8C46-4DD5-8643-D9EC2C0E4B5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C57A449A-8F7D-4E98-B45C-D4CA702B0765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F73BF539-6594-415D-A21E-38F2BA0D57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B6170036-C724-48E5-A9D4-56A5C58B62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26AF3362-1A1A-4F96-8D3B-3FCDDFACD6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61172C59-20D3-458F-AAD8-24AF93A146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74B70A2E-8340-48A7-83AD-FF09C30FB26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80B504B9-60A1-4E94-A89F-4F8D27A41281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C5A2E1B9-0CE4-45B0-984D-E69E596E4E3B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5F4725DA-40D9-449C-BED9-D8D444E3C8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4EA70E61-31A9-43F0-B394-34B455140E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E520C7F8-010E-4268-BD92-7FC617DE7E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9BB66C6F-B3F0-4042-BBCF-6827AFDC10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1400C082-6D1F-417D-9D40-5FA36A2211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2B411DB9-BF32-4D43-83A6-6C5E1EB45C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E09BEACC-BBC5-4E4D-B84C-9F5CB56E73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1F2B76C8-858D-4D86-9B59-64F7F648C7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CB752073-88ED-4678-8312-8F6AE94080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1EA2D230-320D-4DCC-AE88-7CB4303128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60DA30B7-45AD-41FE-B46E-9D468B62A5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7EEC8094-849E-4ADE-B5E9-8ADEC2E32E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58329E4C-1447-47A3-8FF8-9D9D2BCD62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AEDEC7E4-A028-4412-A321-DBA1387E73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FA4D00B0-83DC-45B8-8B21-913677DECD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40894CC3-0FC9-4B3B-830B-B232A2C130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EA5DF3CD-CA32-4699-B932-95C6EE8B73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8B05BA4A-3CA2-452A-A090-9A83C4FE82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BFF2A2DC-B0EE-43D5-848E-C47A2786A0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2EACA487-135C-45FF-B327-E0017B6056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CFB52551-B995-435A-BFCA-0C1AF5F8ED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A5B129D5-E4B7-4D75-9500-407BDCA08A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34848F01-A4E4-4B53-B16F-B3E8903755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A161DBF4-436A-458F-83AD-509AF28759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3A5BE0C2-F4D1-43FC-A54E-E687AC89ED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8B03163D-7491-4CDF-8D82-5AD6ADC652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C77C7EDD-2317-45AA-B71D-A7148581A0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BB896479-DFD3-41AB-B640-D0AFE9B56E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EF521833-5E34-4938-9797-46A7CE9B28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69964D1B-983F-40A7-8A30-46A6CA2420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35E6A836-314B-4657-BE39-0BC8EBE5CB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F967AB3F-73B0-439A-B2E6-F5578F1E74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1EDD999D-61CB-471F-8958-439105C3A9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31A25799-E040-43DA-90AA-F9522DB3E7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9C673A0D-767E-4FAD-ADAC-BFDC2FCD0C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9D4A4901-8647-417A-96AB-4417239AEA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3A989FE5-5496-4B52-80CC-5C65CA7061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3EE399C0-5287-40FE-A22A-FC2CE46A55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117B4B63-74B0-4B4C-9914-FE2BD134F5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91DABAC9-33FA-4C57-8EFE-825BD7BB51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7C998102-1F79-4A83-9B66-298F8D515E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0F5D9910-FD11-4FDD-B1D0-5B9748C01B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B507FA50-5502-42D8-B8A3-B7A320C41D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E952332C-7E6D-41B8-B3BF-6BC73D767D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7945E756-8174-4107-9112-74CF8B11A6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056E223A-88BA-4D1D-BDC1-F64608A5BC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8E346F64-6ABD-4BB6-836D-A251EAD3F0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DEAFFBF4-7D32-4F25-B55F-768202BFEF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E8826839-ACBE-4C28-8C91-33F3EBAFA9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0F65B6D5-CE1B-4569-AC1A-2EFE2B5C04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E19B1D03-9AE4-4A52-9B09-0F84171838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22CCB4FB-AAC5-4F50-8563-EFEC5B73BA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60D53277-A343-4FD7-AC2E-848DCF4144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261DB176-45E8-4578-9C2B-C1B00AB6A4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2996B4DC-07DD-4728-9696-A05B480B36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91F11336-D720-43A4-95C3-34563FD246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FD1F70BD-92D0-449D-B696-4AEEE013ED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3C81FB7B-0C8B-43F2-8A8F-4CC3BF885B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CAD4358C-2A4D-4E35-8D98-2645E9B9EE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5D8C30B9-291E-4EAC-B8E0-5744F45C0A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64221605-6551-4DE5-958B-83C3CD0CA3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45198D12-C4B9-439C-9820-6DAF8FE314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D0880D2C-10C4-4743-83C0-3395621BB5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7E0FA285-86A2-4579-8F21-1B444BAE18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CF9A3DB9-D3BC-4567-8237-A106614421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A6A57013-7DB5-4511-8C5B-1441A2D15A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63D2C2CB-799A-4113-AA34-1C43230955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114E21A8-08F4-49DA-809B-7A6758C12F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3BD20E82-2604-48A3-ABB2-E715DFC69B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DEA8D087-B00D-4BEF-885D-4F3C39B593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CB693026-6EFE-4787-92C8-0A5FDD50BCD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CECC351E-9DC1-4242-827C-370F0F0AF8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C5C1C660-A721-415C-8A21-70E38C666C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0A5EC2A8-6CE2-4CE6-BC57-89EEB2A6C6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9B9E73BF-B45D-4881-9046-2D395592E0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C0222742-D7A7-41A5-A929-D8B4F282CB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979563C5-E2C9-4F9F-A08D-57785BBD3FE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FCEFA4C1-ED77-40C0-A245-056ED94A86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DC544F9F-5C94-49D6-A5A4-0E1EA87537F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60EC5F15-7C16-4C74-8731-F72A4538ABB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A7904FFC-99BE-44E0-9060-9030452A53F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DCF25FE8-A87D-4300-9A08-032F0F6C2DF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B070C387-7559-488D-B21A-EE7AD9339CD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53E87482-D16D-4CC6-8109-E6BBEE4DDAF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C26A4B3D-EBF3-4C80-8885-3049A544556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1B6D53F7-6892-49E9-A0E7-E31D1888F42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7CAC6FAD-B247-4FA9-B475-551AD34FD25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2FF47F37-1448-4C8D-BD31-F73281EA1A7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DC69BA00-4FAC-46E0-8E18-0624D303C79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F56D8114-48E9-402E-82D2-5D13E9B9E86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431CF4AA-B611-418B-A8A8-7977B121B46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095FA915-548A-43CA-9FCC-E4192F43417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A1BE7476-3914-4CA6-8991-70F74F5F3CD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D0B1A8F1-F04B-472F-AD01-B58C7565377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9E2F8353-6964-43A8-9B93-3A506AF05D0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3053FD8E-8111-4BED-8AC8-8774009B58C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92A2FBC8-F847-4E15-A876-DCA895143CA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135CE732-AEEB-4D10-BB43-0CEC9AF0212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6B46D1CA-0138-4B94-8E61-A0F1D942C1D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5EBF9E82-53D6-449B-8A0A-8C925C23E7E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EDE24BE3-A8CC-4011-BD4D-0CB9DC2C6FC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A4B45E98-796B-44F8-AF67-FFC2F80E4E2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815616CA-0BC0-46E1-8530-495B5CF9DD9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49A8E297-9643-4580-B697-EC38E673033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D055CEB3-D684-43AA-BA13-B1654482681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EF6CD203-4D58-4DF1-A186-615C42072EF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F1B129AA-1C72-4EA6-907C-D36A9691FD2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AE2389DC-2514-48C2-ADB4-3E4022700D6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88671A3D-37C7-4BED-BFC0-0241855430B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098F9FC3-9C21-45FD-8EBA-0A131A2E6A0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8F604772-70BE-42BF-B167-A05AA1A1402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FFF72388-C14C-4762-B875-4A4FBC8D9B9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55F1B482-D6C8-49D3-8DF3-7F53B18447C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10B489B3-64E9-437B-B56C-3A785ABA4D2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7F3124DF-E5EB-49EF-B938-E00DEA18A52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45B3AD19-A040-4034-BAA9-7968809E4D7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6C540E1B-6AB6-4B11-BB9A-5A3C98616EF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9435F4E5-0C35-4D6A-B9A4-B5B423E7E9D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EDCCAAD6-805A-48A1-A376-45191463782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FF5FB5FB-117E-4E46-9AC0-41DE80AC603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FB8CA507-929B-46A3-9D54-1842583DD13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BC52046C-BF10-4538-AA6B-1E62D5F6728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8CAEEB81-6EAB-48F9-88D1-BE692BE73D86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89BBCF19-6C49-4B55-8EBD-7653B1BA19F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358BD9C4-AE98-4C89-B1FB-D5F08017533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A0272181-F66A-49EF-9197-0DE2C912435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D4AFABB6-55A5-437B-BE90-D6202496FF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9A756B9C-326C-49DE-B2AA-47093FC4F55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FFBE726D-EA6C-4E0B-AEC5-1D7E3B7B491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CD72A00D-6BCD-463F-9B6A-AAC0BC7E684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B5F74FB0-A7A6-4B10-9F69-0B97CDCBE9B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8F86C787-1A5D-4353-8753-9B004A42F26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93430297-9D48-4693-913D-880F3D5AF8A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05F71922-CA84-434A-80F9-65AE51DFCB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A189E929-E76E-4A27-89C8-C2D88BAA14C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FF66D56D-4118-4329-B529-2915CD835CE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DA1369D9-AD59-4B7B-994E-0CB87DC1153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4B2842A8-9730-4D6C-985B-C21716CA9EC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0EA02630-224A-403A-9F86-2BC3F752278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91877F4D-FEE1-4508-9242-4C54D5EA12F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E5F63192-7296-4BFF-A554-32DA9B69B83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4437C5A3-4582-478D-AF15-FE1285C1DE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52E772B3-6B53-4CA5-B123-16EBC4A060A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A37BBB75-6DEA-439B-B849-30B163849C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18D484A3-5E70-4EB5-ABDD-516842A4EB1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D7A35FFF-72C4-43A6-8393-F9B557F4B91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0A86EDE4-7DF7-4A8D-B27C-28090652657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F0DAE49B-1C1C-41E1-864C-6B5C64FAB89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78F2BBE2-61F7-4306-80C1-D2DED96C6E8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C097E969-2471-4A2C-9244-B2231524FF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842425A7-64AF-45B6-86B6-978BCB1BF0B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B6648176-BA8C-4105-BF3E-537660F181B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9B6B332E-86AA-493C-994E-B6A64CC24B3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BE5D6168-8FAD-43B6-B4BA-9757E49D061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E8934D82-5067-4454-B7A8-2B90C7A4542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352B4E34-CC16-4313-8034-EFA8D7EDDD8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ACA3B3C7-3A11-4B3A-9B5C-BC56A4A7251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92E62278-DDDF-4C21-93E7-FF5D614A0F4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E5EAF178-4A5D-4947-89C2-BC9F6A9072A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384AB748-E83B-416A-9891-5227EBA7189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A1121F54-6ED1-482A-A2A9-9A8C77F708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EF24EEA0-2F9B-4032-BFBB-56E78FAD1A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C1E911AE-462A-4904-9E1D-302FC610792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A397A152-D726-4A38-A537-F5FD4197CB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C0DA81D5-F8F9-4E9D-8634-A9480C616E7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8F35A733-AA44-4C79-9F8C-B02257E705D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73FB77C5-F83E-4FD1-A432-FFCADCEA15A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77D02DA6-8E91-4028-8661-3B294574FE0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D06F0E09-08DC-433D-86E0-89893097F2E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D1103708-7CF5-43A9-B8E5-93B61087057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33984511-1EF5-4BBC-BAFA-72811F6E8A9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5AB8DD02-F469-4E26-9FB7-1F45B53037F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471430EB-35FA-4742-AC59-6267CB76E1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34E1A54F-1BAF-49A2-89AA-B3FD06EC386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81D9FB60-FBE9-409D-A94F-9EB5B71D7F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84890F51-3D4B-4F0E-90F1-C6B4A56415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A921D722-19A4-4CAD-B27B-FDBEF894393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375B5F83-CE1D-48EF-866B-748FD642A6D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4E67D847-4BD6-436C-B397-211A9A980A3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0501B15F-A156-4419-ABC0-BFE641B6BF4C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96089BA5-F1F4-4592-BE95-BB09BE687EC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8D0A626C-2A6B-44BD-96F8-93CA32C56979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8159D971-7051-45EE-A1FB-89B18B38975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08F518FD-20FA-4ACC-805C-6605BCDF3F9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05AC6EDA-586A-4DD2-A064-97107D08E1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A5BA344D-A4AD-48C6-83F1-F672F8FB7A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0F9FE5B9-B349-4153-824A-02AA72F1EF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087570B8-DAD3-42E7-87BB-B7A56179A5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9FB7A544-A2B1-4813-A7DF-C985360149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20C4D978-A025-48EA-BD7E-75EF5A51CD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04424F1B-00F4-47EC-AD1B-CCF68EDD72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4B3AD8C1-E695-4ECB-8C0B-BCBA17E052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C9436FC6-2972-4F2F-B638-55024A8FF9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403CC5C0-2430-4E5B-93B7-9B07D004EC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26AEC40A-DD3A-4FBB-B758-2B3EFDE7B9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47AAA446-5409-4076-8A82-158DF112A9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C843A1A2-50D4-4355-835A-956CE1772E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AA31E159-6B79-478F-8580-96877D72BF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346B24C2-87B6-410E-9BB9-023D88CB84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27B279CD-683C-4571-BAA3-1CBEEFF9EED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E56E4042-CCF3-4FF4-B425-F992FF115A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5DFEE4DD-0F4F-47E6-8D53-78C1672D7A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206B155E-B3BD-4062-9D5C-E86C5FEED7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79F9B137-E224-4771-B2E3-A1DBFD1D39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AF25C1E8-BE21-48F5-92E6-E9962CB434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71FF8721-9BFB-42A8-9325-D778457D75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591BDD19-8729-4283-AB2E-394B5E4A15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03F63B7F-5F97-4B4E-9FBC-EBD4588A9A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591B277D-D601-43ED-A657-96A415DC33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24BE8419-A4B1-4414-89EE-582C92E8EF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B0C0C5D6-6FEB-4985-80A6-F3C2B20391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A56CDB9F-66C5-4524-A791-45DA509C28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45330A88-0E1C-4F04-8075-2FF6375C54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E01571FB-BC72-4EC1-AC16-865FF4A178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36BDDC63-4173-43EF-89B3-E3CCCDBCE2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08B72050-5C34-4F24-B62A-4432C38FE3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5C41B40B-FEB2-400D-A474-6007625E7E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37529394-F96A-4016-B65A-AC992EC38E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1A42F1BD-A9B7-47FC-A7A4-00F94D57ED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5790FEC4-DAC7-4FA8-832E-ABE827F747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2E27443E-6A25-40A2-85E9-67C9C85829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C0DE694E-10B3-4C29-B26B-35D56D8C2A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7F4D7ED9-0E5E-4DF6-92A6-8CDE05E076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E4BF646D-3D99-4040-9A09-DF1FDF8B1D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33847CAE-C8E3-4B27-8F54-36E122A19F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B26A96C9-4380-4BFC-8008-9D923AF9A5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B17F0C6F-EA46-47F0-9C26-A04C347C2B2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0B2E9E5F-281C-409F-88F3-1E0D17C8BF8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77BDE9A4-0690-49B6-BB6F-552AFB7F0AD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2FF207C2-F8C4-4A1E-910E-CCEC232B682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354983EC-0453-418D-9C37-8F4F6CEC10CE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DFB1DA50-3DDC-44C2-AC23-F63E2AEE39D3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7A094FE3-B8BC-4BD8-8510-22A776B5DB7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E3FC3493-E4A8-412A-A1E5-B1777EBDC57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ADA4D1DC-87FD-4E26-8A00-C355FE5969A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A422D32B-1C4F-4414-AC71-5DF7DD1D9C0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0B2AC88D-AC21-4576-9447-BE786D659B5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AB97CC6E-BB9F-428E-ABC2-AF857F8E43F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B28EB8E8-79A6-4717-B425-A1F3B118A4D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9D352938-5B66-4ADF-B849-7DDA9E394CD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1702E31C-55B2-4EA9-AC62-5370CBBEC96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1F2B868A-C5FC-44F7-BCF6-10EA8F1B602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4DAEBCCB-44E2-4BBC-AE61-91CAA9965DC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BC860622-B6E4-40D2-BF74-FBBA972A3A0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072F9C1C-4EC7-430C-A7C0-5FC75F25431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1FF96232-C376-4394-B5E7-0808AE1AD5E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14A8EF08-053F-4AE0-9675-99CCF5E2237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08F6A0F6-92B4-428C-B17D-D51BBE41BB1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6C4D9230-158E-4180-9983-204185057F3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6211F176-A1CC-4DA5-80FC-BCF914961D4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003CDA2F-DE6D-4F9D-8239-78697A54192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5766CA30-C3FC-409B-A4E4-FD454EAEEF1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B52D13CE-C8C3-4D6B-896A-89230AAC236B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EF64B05F-33A5-4341-B8C4-E89069D1DFBA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CEC7DC62-63C3-4B1C-A018-52C82D72540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DD04FC92-5596-4B97-8609-BFC43383F93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AEAF15F7-CD13-43A8-8DC5-753FC8BDD37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5BB71E2F-1633-47F8-B2BE-243688905B9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2181E3DC-F96F-4C54-BA6D-9F0BA609211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81426552-9B7A-4615-8329-CD095103EBE7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75998B44-2C87-4341-AA7C-FFCE49C74F9C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FBC438CB-8613-42C6-8C91-0B5339FD44B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FDA9DBD3-F767-43CB-AFF0-CA1CF439E14F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34597105-4434-4DB6-809E-963B2B770A7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13216589-2B0F-4D69-A4E6-FDE6EEFE072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F11B643C-3D19-4FD3-A4B7-555B3183791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53669E09-D272-400C-A56A-5B5640DFA32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9C75C5BA-EE3E-4363-A54C-1614FAB7ECC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E45D91A4-16C7-40AA-BE9B-DA1959513FC2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D68A9505-A6C6-4DC5-957B-BFD511DBDE9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11C050C0-232E-42F5-9A35-C34CD3CD1BA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FA1D2F4F-A65B-41C2-8873-6EBD42F2FFFD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4E0590BC-050F-4DDD-B9E2-1BCB70AADE8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55CBE800-1282-4AF1-A088-6BD967A7DAE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C04C0380-E6BD-48AE-AC6E-57D06B418AE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6F5FC328-86D1-44D9-AA1E-88C4E0E3F8A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D9356037-820E-430F-8CFB-13ACFE7FB678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4C9C20BF-1756-42D5-8345-3289B6ACD1E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9BB00DD4-C773-4699-BCCB-D8F00CB53FE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139E56A6-C62D-4383-9197-E0448C8EC3B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62AE8B06-5A07-4B55-80B3-06DDC404841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6C134D4E-319F-48C0-806D-4193A41DC39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0E05C04C-38F0-4D7C-8F06-B7A1E95614B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2CA8CDF3-BB39-4070-A1AF-B5A228E0840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F8D6D88B-A045-4EEF-890D-3EDF17F8F5A0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1EBF72EB-3B4A-41E2-9477-D9BC39CEDA1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E3865DE5-EEA3-473B-89C6-BD55D76E3E48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149CE67C-9204-4FBE-B195-50E054D3F89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<sst xmlns="http://schemas.openxmlformats.org/spreadsheetml/2006/main" count="1102" uniqueCount="271">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</sst>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118346</v>
      </c>
    </row>
    <row r="8" spans="1:3" ht="15" customHeight="1" x14ac:dyDescent="0.25">
      <c r="B8" s="7" t="s">
        <v>106</v>
      </c>
      <c r="C8" s="70">
        <v>0.222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0.91188728330000002</v>
      </c>
    </row>
    <row r="11" spans="1:3" ht="15" customHeight="1" x14ac:dyDescent="0.25">
      <c r="B11" s="7" t="s">
        <v>108</v>
      </c>
      <c r="C11" s="70">
        <v>0.93900000000000006</v>
      </c>
    </row>
    <row r="12" spans="1:3" ht="15" customHeight="1" x14ac:dyDescent="0.25">
      <c r="B12" s="7" t="s">
        <v>109</v>
      </c>
      <c r="C12" s="70">
        <v>0.93</v>
      </c>
    </row>
    <row r="13" spans="1:3" ht="15" customHeight="1" x14ac:dyDescent="0.25">
      <c r="B13" s="7" t="s">
        <v>110</v>
      </c>
      <c r="C13" s="70">
        <v>0.77700000000000002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5.2499999999999998E-2</v>
      </c>
    </row>
    <row r="24" spans="1:3" ht="15" customHeight="1" x14ac:dyDescent="0.25">
      <c r="B24" s="20" t="s">
        <v>102</v>
      </c>
      <c r="C24" s="71">
        <v>0.53039999999999998</v>
      </c>
    </row>
    <row r="25" spans="1:3" ht="15" customHeight="1" x14ac:dyDescent="0.25">
      <c r="B25" s="20" t="s">
        <v>103</v>
      </c>
      <c r="C25" s="71">
        <v>0.39929999999999999</v>
      </c>
    </row>
    <row r="26" spans="1:3" ht="15" customHeight="1" x14ac:dyDescent="0.25">
      <c r="B26" s="20" t="s">
        <v>104</v>
      </c>
      <c r="C26" s="71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10.5</v>
      </c>
    </row>
    <row r="38" spans="1:5" ht="15" customHeight="1" x14ac:dyDescent="0.25">
      <c r="B38" s="16" t="s">
        <v>91</v>
      </c>
      <c r="C38" s="75">
        <v>12</v>
      </c>
      <c r="D38" s="17"/>
      <c r="E38" s="18"/>
    </row>
    <row r="39" spans="1:5" ht="15" customHeight="1" x14ac:dyDescent="0.25">
      <c r="B39" s="16" t="s">
        <v>90</v>
      </c>
      <c r="C39" s="75">
        <v>13.7</v>
      </c>
      <c r="D39" s="17"/>
      <c r="E39" s="17"/>
    </row>
    <row r="40" spans="1:5" ht="15" customHeight="1" x14ac:dyDescent="0.25">
      <c r="B40" s="16" t="s">
        <v>171</v>
      </c>
      <c r="C40" s="75">
        <v>0.08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1.9122774928874973</v>
      </c>
      <c r="D51" s="17"/>
    </row>
    <row r="52" spans="1:4" ht="15" customHeight="1" x14ac:dyDescent="0.25">
      <c r="B52" s="16" t="s">
        <v>125</v>
      </c>
      <c r="C52" s="76">
        <v>1.82639637369</v>
      </c>
    </row>
    <row r="53" spans="1:4" ht="15.75" customHeight="1" x14ac:dyDescent="0.25">
      <c r="B53" s="16" t="s">
        <v>126</v>
      </c>
      <c r="C53" s="76">
        <v>1.82639637369</v>
      </c>
    </row>
    <row r="54" spans="1:4" ht="15.75" customHeight="1" x14ac:dyDescent="0.25">
      <c r="B54" s="16" t="s">
        <v>127</v>
      </c>
      <c r="C54" s="76">
        <v>1.4515260565799999</v>
      </c>
    </row>
    <row r="55" spans="1:4" ht="15.75" customHeight="1" x14ac:dyDescent="0.25">
      <c r="B55" s="16" t="s">
        <v>128</v>
      </c>
      <c r="C55" s="76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0.58659641260667483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65.001928394120526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40.036410720983589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523.71476704611985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4.4267326868432813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1.6358764354654884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1.6358764354654884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1.6358764354654884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1.6358764354654884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13.168710164779506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13.168710164779506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0.875475964674854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12.040601107909486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12.040601107909486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12.040601107909486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46.895735102694239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22.807060701214642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4.3771693628409292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18.748698836487737</v>
      </c>
      <c r="E24" s="86" t="s">
        <v>202</v>
      </c>
    </row>
    <row r="25" spans="1:5" ht="15.75" customHeight="1" x14ac:dyDescent="0.25">
      <c r="A25" s="52" t="s">
        <v>87</v>
      </c>
      <c r="B25" s="85">
        <v>0.67599999999999993</v>
      </c>
      <c r="C25" s="85">
        <v>0.95</v>
      </c>
      <c r="D25" s="86">
        <v>18.734198328869216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5.571177325536552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8.3727682055276347</v>
      </c>
      <c r="E27" s="86" t="s">
        <v>202</v>
      </c>
    </row>
    <row r="28" spans="1:5" ht="15.75" customHeight="1" x14ac:dyDescent="0.25">
      <c r="A28" s="52" t="s">
        <v>84</v>
      </c>
      <c r="B28" s="85">
        <v>0.62</v>
      </c>
      <c r="C28" s="85">
        <v>0.95</v>
      </c>
      <c r="D28" s="86">
        <v>1.48957855500114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129.56175311793478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0.25819462925778958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1.8958788645295754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0.17300000000000001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0.90900000000000003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0.99400000000000011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0.91900000000000004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3.2066123925700332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1.917001070644015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4.4866933800000001E-2</v>
      </c>
      <c r="C3" s="26">
        <f>frac_mam_1_5months * 2.6</f>
        <v>4.4866933800000001E-2</v>
      </c>
      <c r="D3" s="26">
        <f>frac_mam_6_11months * 2.6</f>
        <v>0.22086952679999999</v>
      </c>
      <c r="E3" s="26">
        <f>frac_mam_12_23months * 2.6</f>
        <v>3.5012088279999999E-2</v>
      </c>
      <c r="F3" s="26">
        <f>frac_mam_24_59months * 2.6</f>
        <v>1.2043061679999996E-2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1.4362436920000001E-2</v>
      </c>
      <c r="F4" s="26">
        <f>frac_sam_24_59months * 2.6</f>
        <v>5.1171335800000006E-3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23408.468920000003</v>
      </c>
      <c r="C2" s="78">
        <v>61031</v>
      </c>
      <c r="D2" s="78">
        <v>148493</v>
      </c>
      <c r="E2" s="78">
        <v>158285</v>
      </c>
      <c r="F2" s="78">
        <v>145390</v>
      </c>
      <c r="G2" s="22">
        <f t="shared" ref="G2:G40" si="0">C2+D2+E2+F2</f>
        <v>513199</v>
      </c>
      <c r="H2" s="22">
        <f t="shared" ref="H2:H40" si="1">(B2 + stillbirth*B2/(1000-stillbirth))/(1-abortion)</f>
        <v>27115.072170656589</v>
      </c>
      <c r="I2" s="22">
        <f>G2-H2</f>
        <v>486083.92782934342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23285.279999999999</v>
      </c>
      <c r="C3" s="78">
        <v>60000</v>
      </c>
      <c r="D3" s="78">
        <v>145000</v>
      </c>
      <c r="E3" s="78">
        <v>159000</v>
      </c>
      <c r="F3" s="78">
        <v>146000</v>
      </c>
      <c r="G3" s="22">
        <f t="shared" si="0"/>
        <v>510000</v>
      </c>
      <c r="H3" s="22">
        <f t="shared" si="1"/>
        <v>26972.376957747063</v>
      </c>
      <c r="I3" s="22">
        <f t="shared" ref="I3:I15" si="3">G3-H3</f>
        <v>483027.62304225296</v>
      </c>
    </row>
    <row r="4" spans="1:9" ht="15.75" customHeight="1" x14ac:dyDescent="0.25">
      <c r="A4" s="7">
        <f t="shared" si="2"/>
        <v>2019</v>
      </c>
      <c r="B4" s="77">
        <v>23163.612999999998</v>
      </c>
      <c r="C4" s="78">
        <v>60000</v>
      </c>
      <c r="D4" s="78">
        <v>141000</v>
      </c>
      <c r="E4" s="78">
        <v>159000</v>
      </c>
      <c r="F4" s="78">
        <v>147000</v>
      </c>
      <c r="G4" s="22">
        <f t="shared" si="0"/>
        <v>507000</v>
      </c>
      <c r="H4" s="22">
        <f t="shared" si="1"/>
        <v>26831.444652560345</v>
      </c>
      <c r="I4" s="22">
        <f t="shared" si="3"/>
        <v>480168.55534743966</v>
      </c>
    </row>
    <row r="5" spans="1:9" ht="15.75" customHeight="1" x14ac:dyDescent="0.25">
      <c r="A5" s="7">
        <f t="shared" si="2"/>
        <v>2020</v>
      </c>
      <c r="B5" s="77">
        <v>23030.639999999999</v>
      </c>
      <c r="C5" s="78">
        <v>59000</v>
      </c>
      <c r="D5" s="78">
        <v>137000</v>
      </c>
      <c r="E5" s="78">
        <v>159000</v>
      </c>
      <c r="F5" s="78">
        <v>148000</v>
      </c>
      <c r="G5" s="22">
        <f t="shared" si="0"/>
        <v>503000</v>
      </c>
      <c r="H5" s="22">
        <f t="shared" si="1"/>
        <v>26677.416104000804</v>
      </c>
      <c r="I5" s="22">
        <f t="shared" si="3"/>
        <v>476322.58389599918</v>
      </c>
    </row>
    <row r="6" spans="1:9" ht="15.75" customHeight="1" x14ac:dyDescent="0.25">
      <c r="A6" s="7">
        <f t="shared" si="2"/>
        <v>2021</v>
      </c>
      <c r="B6" s="77">
        <v>22794.750199999999</v>
      </c>
      <c r="C6" s="78">
        <v>58000</v>
      </c>
      <c r="D6" s="78">
        <v>134000</v>
      </c>
      <c r="E6" s="78">
        <v>158000</v>
      </c>
      <c r="F6" s="78">
        <v>149000</v>
      </c>
      <c r="G6" s="22">
        <f t="shared" si="0"/>
        <v>499000</v>
      </c>
      <c r="H6" s="22">
        <f t="shared" si="1"/>
        <v>26404.174442054391</v>
      </c>
      <c r="I6" s="22">
        <f t="shared" si="3"/>
        <v>472595.82555794559</v>
      </c>
    </row>
    <row r="7" spans="1:9" ht="15.75" customHeight="1" x14ac:dyDescent="0.25">
      <c r="A7" s="7">
        <f t="shared" si="2"/>
        <v>2022</v>
      </c>
      <c r="B7" s="77">
        <v>22547.830399999999</v>
      </c>
      <c r="C7" s="78">
        <v>57000</v>
      </c>
      <c r="D7" s="78">
        <v>131000</v>
      </c>
      <c r="E7" s="78">
        <v>158000</v>
      </c>
      <c r="F7" s="78">
        <v>150000</v>
      </c>
      <c r="G7" s="22">
        <f t="shared" si="0"/>
        <v>496000</v>
      </c>
      <c r="H7" s="22">
        <f t="shared" si="1"/>
        <v>26118.156239828284</v>
      </c>
      <c r="I7" s="22">
        <f t="shared" si="3"/>
        <v>469881.84376017173</v>
      </c>
    </row>
    <row r="8" spans="1:9" ht="15.75" customHeight="1" x14ac:dyDescent="0.25">
      <c r="A8" s="7">
        <f t="shared" si="2"/>
        <v>2023</v>
      </c>
      <c r="B8" s="77">
        <v>22311.585999999999</v>
      </c>
      <c r="C8" s="78">
        <v>56000</v>
      </c>
      <c r="D8" s="78">
        <v>127000</v>
      </c>
      <c r="E8" s="78">
        <v>157000</v>
      </c>
      <c r="F8" s="78">
        <v>151000</v>
      </c>
      <c r="G8" s="22">
        <f t="shared" si="0"/>
        <v>491000</v>
      </c>
      <c r="H8" s="22">
        <f t="shared" si="1"/>
        <v>25844.503828907877</v>
      </c>
      <c r="I8" s="22">
        <f t="shared" si="3"/>
        <v>465155.49617109215</v>
      </c>
    </row>
    <row r="9" spans="1:9" ht="15.75" customHeight="1" x14ac:dyDescent="0.25">
      <c r="A9" s="7">
        <f t="shared" si="2"/>
        <v>2024</v>
      </c>
      <c r="B9" s="77">
        <v>22053.9908</v>
      </c>
      <c r="C9" s="78">
        <v>55000</v>
      </c>
      <c r="D9" s="78">
        <v>124000</v>
      </c>
      <c r="E9" s="78">
        <v>155000</v>
      </c>
      <c r="F9" s="78">
        <v>153000</v>
      </c>
      <c r="G9" s="22">
        <f t="shared" si="0"/>
        <v>487000</v>
      </c>
      <c r="H9" s="22">
        <f t="shared" si="1"/>
        <v>25546.119835376074</v>
      </c>
      <c r="I9" s="22">
        <f t="shared" si="3"/>
        <v>461453.8801646239</v>
      </c>
    </row>
    <row r="10" spans="1:9" ht="15.75" customHeight="1" x14ac:dyDescent="0.25">
      <c r="A10" s="7">
        <f t="shared" si="2"/>
        <v>2025</v>
      </c>
      <c r="B10" s="77">
        <v>21796.632000000001</v>
      </c>
      <c r="C10" s="78">
        <v>55000</v>
      </c>
      <c r="D10" s="78">
        <v>121000</v>
      </c>
      <c r="E10" s="78">
        <v>153000</v>
      </c>
      <c r="F10" s="78">
        <v>154000</v>
      </c>
      <c r="G10" s="22">
        <f t="shared" si="0"/>
        <v>483000</v>
      </c>
      <c r="H10" s="22">
        <f t="shared" si="1"/>
        <v>25248.009674493602</v>
      </c>
      <c r="I10" s="22">
        <f t="shared" si="3"/>
        <v>457751.99032550643</v>
      </c>
    </row>
    <row r="11" spans="1:9" ht="15.75" customHeight="1" x14ac:dyDescent="0.25">
      <c r="A11" s="7">
        <f t="shared" si="2"/>
        <v>2026</v>
      </c>
      <c r="B11" s="77">
        <v>21497.769600000003</v>
      </c>
      <c r="C11" s="78">
        <v>54000</v>
      </c>
      <c r="D11" s="78">
        <v>118000</v>
      </c>
      <c r="E11" s="78">
        <v>150000</v>
      </c>
      <c r="F11" s="78">
        <v>156000</v>
      </c>
      <c r="G11" s="22">
        <f t="shared" si="0"/>
        <v>478000</v>
      </c>
      <c r="H11" s="22">
        <f t="shared" si="1"/>
        <v>24901.824045147641</v>
      </c>
      <c r="I11" s="22">
        <f t="shared" si="3"/>
        <v>453098.17595485237</v>
      </c>
    </row>
    <row r="12" spans="1:9" ht="15.75" customHeight="1" x14ac:dyDescent="0.25">
      <c r="A12" s="7">
        <f t="shared" si="2"/>
        <v>2027</v>
      </c>
      <c r="B12" s="77">
        <v>21189.021000000004</v>
      </c>
      <c r="C12" s="78">
        <v>55000</v>
      </c>
      <c r="D12" s="78">
        <v>116000</v>
      </c>
      <c r="E12" s="78">
        <v>146000</v>
      </c>
      <c r="F12" s="78">
        <v>156000</v>
      </c>
      <c r="G12" s="22">
        <f t="shared" si="0"/>
        <v>473000</v>
      </c>
      <c r="H12" s="22">
        <f t="shared" si="1"/>
        <v>24544.186790007199</v>
      </c>
      <c r="I12" s="22">
        <f t="shared" si="3"/>
        <v>448455.81320999278</v>
      </c>
    </row>
    <row r="13" spans="1:9" ht="15.75" customHeight="1" x14ac:dyDescent="0.25">
      <c r="A13" s="7">
        <f t="shared" si="2"/>
        <v>2028</v>
      </c>
      <c r="B13" s="77">
        <v>20880.825200000003</v>
      </c>
      <c r="C13" s="78">
        <v>55000</v>
      </c>
      <c r="D13" s="78">
        <v>114000</v>
      </c>
      <c r="E13" s="78">
        <v>143000</v>
      </c>
      <c r="F13" s="78">
        <v>157000</v>
      </c>
      <c r="G13" s="22">
        <f t="shared" si="0"/>
        <v>469000</v>
      </c>
      <c r="H13" s="22">
        <f t="shared" si="1"/>
        <v>24187.189867728637</v>
      </c>
      <c r="I13" s="22">
        <f t="shared" si="3"/>
        <v>444812.81013227138</v>
      </c>
    </row>
    <row r="14" spans="1:9" ht="15.75" customHeight="1" x14ac:dyDescent="0.25">
      <c r="A14" s="7">
        <f t="shared" si="2"/>
        <v>2029</v>
      </c>
      <c r="B14" s="77">
        <v>20563.296000000002</v>
      </c>
      <c r="C14" s="78">
        <v>56000</v>
      </c>
      <c r="D14" s="78">
        <v>113000</v>
      </c>
      <c r="E14" s="78">
        <v>139000</v>
      </c>
      <c r="F14" s="78">
        <v>157000</v>
      </c>
      <c r="G14" s="22">
        <f t="shared" si="0"/>
        <v>465000</v>
      </c>
      <c r="H14" s="22">
        <f t="shared" si="1"/>
        <v>23819.381652517492</v>
      </c>
      <c r="I14" s="22">
        <f t="shared" si="3"/>
        <v>441180.61834748252</v>
      </c>
    </row>
    <row r="15" spans="1:9" ht="15.75" customHeight="1" x14ac:dyDescent="0.25">
      <c r="A15" s="7">
        <f t="shared" si="2"/>
        <v>2030</v>
      </c>
      <c r="B15" s="77">
        <v>20236.848000000002</v>
      </c>
      <c r="C15" s="78">
        <v>56000</v>
      </c>
      <c r="D15" s="78">
        <v>112000</v>
      </c>
      <c r="E15" s="78">
        <v>135000</v>
      </c>
      <c r="F15" s="78">
        <v>157000</v>
      </c>
      <c r="G15" s="22">
        <f t="shared" si="0"/>
        <v>460000</v>
      </c>
      <c r="H15" s="22">
        <f t="shared" si="1"/>
        <v>23441.242394020166</v>
      </c>
      <c r="I15" s="22">
        <f t="shared" si="3"/>
        <v>436558.75760597986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127.4178994348437</v>
      </c>
      <c r="I17" s="22">
        <f t="shared" si="4"/>
        <v>-127.4178994348437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5.9721052500000009E-3</v>
      </c>
    </row>
    <row r="4" spans="1:8" ht="15.75" customHeight="1" x14ac:dyDescent="0.25">
      <c r="B4" s="24" t="s">
        <v>7</v>
      </c>
      <c r="C4" s="79">
        <v>4.4788426317830525E-2</v>
      </c>
    </row>
    <row r="5" spans="1:8" ht="15.75" customHeight="1" x14ac:dyDescent="0.25">
      <c r="B5" s="24" t="s">
        <v>8</v>
      </c>
      <c r="C5" s="79">
        <v>2.5381465004258374E-2</v>
      </c>
    </row>
    <row r="6" spans="1:8" ht="15.75" customHeight="1" x14ac:dyDescent="0.25">
      <c r="B6" s="24" t="s">
        <v>10</v>
      </c>
      <c r="C6" s="79">
        <v>5.9556379480938101E-2</v>
      </c>
    </row>
    <row r="7" spans="1:8" ht="15.75" customHeight="1" x14ac:dyDescent="0.25">
      <c r="B7" s="24" t="s">
        <v>13</v>
      </c>
      <c r="C7" s="79">
        <v>0.56241049606787996</v>
      </c>
    </row>
    <row r="8" spans="1:8" ht="15.75" customHeight="1" x14ac:dyDescent="0.25">
      <c r="B8" s="24" t="s">
        <v>14</v>
      </c>
      <c r="C8" s="79">
        <v>2.7768727916668357E-6</v>
      </c>
    </row>
    <row r="9" spans="1:8" ht="15.75" customHeight="1" x14ac:dyDescent="0.25">
      <c r="B9" s="24" t="s">
        <v>27</v>
      </c>
      <c r="C9" s="79">
        <v>0.14850443900462423</v>
      </c>
    </row>
    <row r="10" spans="1:8" ht="15.75" customHeight="1" x14ac:dyDescent="0.25">
      <c r="B10" s="24" t="s">
        <v>15</v>
      </c>
      <c r="C10" s="79">
        <v>0.15338391200167711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4.6839323529301397E-2</v>
      </c>
      <c r="D14" s="79">
        <v>4.6839323529301397E-2</v>
      </c>
      <c r="E14" s="79">
        <v>1.8955889402884701E-2</v>
      </c>
      <c r="F14" s="79">
        <v>1.8955889402884701E-2</v>
      </c>
    </row>
    <row r="15" spans="1:8" ht="15.75" customHeight="1" x14ac:dyDescent="0.25">
      <c r="B15" s="24" t="s">
        <v>16</v>
      </c>
      <c r="C15" s="79">
        <v>0.20407426233462503</v>
      </c>
      <c r="D15" s="79">
        <v>0.20407426233462503</v>
      </c>
      <c r="E15" s="79">
        <v>9.9538221368565299E-2</v>
      </c>
      <c r="F15" s="79">
        <v>9.9538221368565299E-2</v>
      </c>
    </row>
    <row r="16" spans="1:8" ht="15.75" customHeight="1" x14ac:dyDescent="0.25">
      <c r="B16" s="24" t="s">
        <v>17</v>
      </c>
      <c r="C16" s="79">
        <v>3.43432027518428E-2</v>
      </c>
      <c r="D16" s="79">
        <v>3.43432027518428E-2</v>
      </c>
      <c r="E16" s="79">
        <v>2.5236598594489398E-2</v>
      </c>
      <c r="F16" s="79">
        <v>2.5236598594489398E-2</v>
      </c>
    </row>
    <row r="17" spans="1:8" ht="15.75" customHeight="1" x14ac:dyDescent="0.25">
      <c r="B17" s="24" t="s">
        <v>18</v>
      </c>
      <c r="C17" s="79">
        <v>9.290703856275608E-5</v>
      </c>
      <c r="D17" s="79">
        <v>9.290703856275608E-5</v>
      </c>
      <c r="E17" s="79">
        <v>4.6616419077420999E-4</v>
      </c>
      <c r="F17" s="79">
        <v>4.6616419077420999E-4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4.7065147040641901E-2</v>
      </c>
      <c r="D19" s="79">
        <v>4.7065147040641901E-2</v>
      </c>
      <c r="E19" s="79">
        <v>9.5451204416139995E-2</v>
      </c>
      <c r="F19" s="79">
        <v>9.5451204416139995E-2</v>
      </c>
    </row>
    <row r="20" spans="1:8" ht="15.75" customHeight="1" x14ac:dyDescent="0.25">
      <c r="B20" s="24" t="s">
        <v>21</v>
      </c>
      <c r="C20" s="79">
        <v>2.23747589721561E-3</v>
      </c>
      <c r="D20" s="79">
        <v>2.23747589721561E-3</v>
      </c>
      <c r="E20" s="79">
        <v>2.0180875330141498E-2</v>
      </c>
      <c r="F20" s="79">
        <v>2.0180875330141498E-2</v>
      </c>
    </row>
    <row r="21" spans="1:8" ht="15.75" customHeight="1" x14ac:dyDescent="0.25">
      <c r="B21" s="24" t="s">
        <v>22</v>
      </c>
      <c r="C21" s="79">
        <v>4.60144788866007E-2</v>
      </c>
      <c r="D21" s="79">
        <v>4.60144788866007E-2</v>
      </c>
      <c r="E21" s="79">
        <v>0.23933675040655</v>
      </c>
      <c r="F21" s="79">
        <v>0.23933675040655</v>
      </c>
    </row>
    <row r="22" spans="1:8" ht="15.75" customHeight="1" x14ac:dyDescent="0.25">
      <c r="B22" s="24" t="s">
        <v>23</v>
      </c>
      <c r="C22" s="79">
        <v>0.61933320252120982</v>
      </c>
      <c r="D22" s="79">
        <v>0.61933320252120982</v>
      </c>
      <c r="E22" s="79">
        <v>0.50083429629045484</v>
      </c>
      <c r="F22" s="79">
        <v>0.50083429629045484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5.7200000000000001E-2</v>
      </c>
    </row>
    <row r="27" spans="1:8" ht="15.75" customHeight="1" x14ac:dyDescent="0.25">
      <c r="B27" s="24" t="s">
        <v>39</v>
      </c>
      <c r="C27" s="79">
        <v>4.4699999999999997E-2</v>
      </c>
    </row>
    <row r="28" spans="1:8" ht="15.75" customHeight="1" x14ac:dyDescent="0.25">
      <c r="B28" s="24" t="s">
        <v>40</v>
      </c>
      <c r="C28" s="79">
        <v>0.19500000000000001</v>
      </c>
    </row>
    <row r="29" spans="1:8" ht="15.75" customHeight="1" x14ac:dyDescent="0.25">
      <c r="B29" s="24" t="s">
        <v>41</v>
      </c>
      <c r="C29" s="79">
        <v>0.1477</v>
      </c>
    </row>
    <row r="30" spans="1:8" ht="15.75" customHeight="1" x14ac:dyDescent="0.25">
      <c r="B30" s="24" t="s">
        <v>42</v>
      </c>
      <c r="C30" s="79">
        <v>8.3699999999999997E-2</v>
      </c>
    </row>
    <row r="31" spans="1:8" ht="15.75" customHeight="1" x14ac:dyDescent="0.25">
      <c r="B31" s="24" t="s">
        <v>43</v>
      </c>
      <c r="C31" s="79">
        <v>6.1200000000000004E-2</v>
      </c>
    </row>
    <row r="32" spans="1:8" ht="15.75" customHeight="1" x14ac:dyDescent="0.25">
      <c r="B32" s="24" t="s">
        <v>44</v>
      </c>
      <c r="C32" s="79">
        <v>0.1024</v>
      </c>
    </row>
    <row r="33" spans="2:3" ht="15.75" customHeight="1" x14ac:dyDescent="0.25">
      <c r="B33" s="24" t="s">
        <v>45</v>
      </c>
      <c r="C33" s="79">
        <v>0.11269999999999999</v>
      </c>
    </row>
    <row r="34" spans="2:3" ht="15.75" customHeight="1" x14ac:dyDescent="0.25">
      <c r="B34" s="24" t="s">
        <v>46</v>
      </c>
      <c r="C34" s="79">
        <v>0.19540000000000027</v>
      </c>
    </row>
    <row r="35" spans="2:3" ht="15.75" customHeight="1" x14ac:dyDescent="0.25">
      <c r="B35" s="32" t="s">
        <v>129</v>
      </c>
      <c r="C35" s="74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0.69377888779193908</v>
      </c>
      <c r="D2" s="80">
        <v>0.69377888779193908</v>
      </c>
      <c r="E2" s="80">
        <v>0.83847727125338489</v>
      </c>
      <c r="F2" s="80">
        <v>0.76844232835917481</v>
      </c>
      <c r="G2" s="80">
        <v>0.78279163525023854</v>
      </c>
    </row>
    <row r="3" spans="1:15" ht="15.75" customHeight="1" x14ac:dyDescent="0.25">
      <c r="A3" s="5"/>
      <c r="B3" s="11" t="s">
        <v>118</v>
      </c>
      <c r="C3" s="80">
        <v>0.23426300107260281</v>
      </c>
      <c r="D3" s="80">
        <v>0.23426300107260281</v>
      </c>
      <c r="E3" s="80">
        <v>8.9564617611157013E-2</v>
      </c>
      <c r="F3" s="80">
        <v>0.15959956050536708</v>
      </c>
      <c r="G3" s="80">
        <v>0.1452502536143033</v>
      </c>
    </row>
    <row r="4" spans="1:15" ht="15.75" customHeight="1" x14ac:dyDescent="0.25">
      <c r="A4" s="5"/>
      <c r="B4" s="11" t="s">
        <v>116</v>
      </c>
      <c r="C4" s="81">
        <v>4.9286377490039834E-2</v>
      </c>
      <c r="D4" s="81">
        <v>4.9286377490039834E-2</v>
      </c>
      <c r="E4" s="81">
        <v>4.9286377490039834E-2</v>
      </c>
      <c r="F4" s="81">
        <v>4.9286377490039834E-2</v>
      </c>
      <c r="G4" s="81">
        <v>4.9286377490039834E-2</v>
      </c>
    </row>
    <row r="5" spans="1:15" ht="15.75" customHeight="1" x14ac:dyDescent="0.25">
      <c r="A5" s="5"/>
      <c r="B5" s="11" t="s">
        <v>119</v>
      </c>
      <c r="C5" s="81">
        <v>2.2671733645418326E-2</v>
      </c>
      <c r="D5" s="81">
        <v>2.2671733645418326E-2</v>
      </c>
      <c r="E5" s="81">
        <v>2.2671733645418326E-2</v>
      </c>
      <c r="F5" s="81">
        <v>2.2671733645418326E-2</v>
      </c>
      <c r="G5" s="81">
        <v>2.2671733645418326E-2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0.89576618957477117</v>
      </c>
      <c r="D8" s="80">
        <v>0.89576618957477117</v>
      </c>
      <c r="E8" s="80">
        <v>0.86504743981420762</v>
      </c>
      <c r="F8" s="80">
        <v>0.92600924867278278</v>
      </c>
      <c r="G8" s="80">
        <v>0.93943252455331983</v>
      </c>
    </row>
    <row r="9" spans="1:15" ht="15.75" customHeight="1" x14ac:dyDescent="0.25">
      <c r="B9" s="7" t="s">
        <v>121</v>
      </c>
      <c r="C9" s="80">
        <v>8.6977297425228903E-2</v>
      </c>
      <c r="D9" s="80">
        <v>8.6977297425228903E-2</v>
      </c>
      <c r="E9" s="80">
        <v>5.0002742185792357E-2</v>
      </c>
      <c r="F9" s="80">
        <v>5.5000549327217131E-2</v>
      </c>
      <c r="G9" s="80">
        <v>5.3967400346680086E-2</v>
      </c>
    </row>
    <row r="10" spans="1:15" ht="15.75" customHeight="1" x14ac:dyDescent="0.25">
      <c r="B10" s="7" t="s">
        <v>122</v>
      </c>
      <c r="C10" s="81">
        <v>1.7256513000000001E-2</v>
      </c>
      <c r="D10" s="81">
        <v>1.7256513000000001E-2</v>
      </c>
      <c r="E10" s="81">
        <v>8.4949817999999996E-2</v>
      </c>
      <c r="F10" s="81">
        <v>1.34661878E-2</v>
      </c>
      <c r="G10" s="81">
        <v>4.6319467999999982E-3</v>
      </c>
    </row>
    <row r="11" spans="1:15" ht="15.75" customHeight="1" x14ac:dyDescent="0.25">
      <c r="B11" s="7" t="s">
        <v>123</v>
      </c>
      <c r="C11" s="81">
        <v>0</v>
      </c>
      <c r="D11" s="81">
        <v>0</v>
      </c>
      <c r="E11" s="81">
        <v>0</v>
      </c>
      <c r="F11" s="81">
        <v>5.5240141999999999E-3</v>
      </c>
      <c r="G11" s="81">
        <v>1.9681283000000001E-3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0.46848806900000001</v>
      </c>
      <c r="D14" s="82">
        <v>0.46448791111799997</v>
      </c>
      <c r="E14" s="82">
        <v>0.46448791111799997</v>
      </c>
      <c r="F14" s="82">
        <v>0.24134989067099999</v>
      </c>
      <c r="G14" s="82">
        <v>0.24134989067099999</v>
      </c>
      <c r="H14" s="83">
        <v>0.28100000000000003</v>
      </c>
      <c r="I14" s="83">
        <v>0.28100000000000003</v>
      </c>
      <c r="J14" s="83">
        <v>0.28100000000000003</v>
      </c>
      <c r="K14" s="83">
        <v>0.28100000000000003</v>
      </c>
      <c r="L14" s="83">
        <v>0.27927864023600002</v>
      </c>
      <c r="M14" s="83">
        <v>0.28507612679049998</v>
      </c>
      <c r="N14" s="83">
        <v>0.27244273048500001</v>
      </c>
      <c r="O14" s="83">
        <v>0.28033220925300001</v>
      </c>
    </row>
    <row r="15" spans="1:15" ht="15.75" customHeight="1" x14ac:dyDescent="0.25">
      <c r="B15" s="16" t="s">
        <v>68</v>
      </c>
      <c r="C15" s="80">
        <f>iron_deficiency_anaemia*C14</f>
        <v>0.27481342062442837</v>
      </c>
      <c r="D15" s="80">
        <f t="shared" ref="D15:O15" si="0">iron_deficiency_anaemia*D14</f>
        <v>0.27246694236098684</v>
      </c>
      <c r="E15" s="80">
        <f t="shared" si="0"/>
        <v>0.27246694236098684</v>
      </c>
      <c r="F15" s="80">
        <f t="shared" si="0"/>
        <v>0.14157498005062177</v>
      </c>
      <c r="G15" s="80">
        <f t="shared" si="0"/>
        <v>0.14157498005062177</v>
      </c>
      <c r="H15" s="80">
        <f t="shared" si="0"/>
        <v>0.16483359194247565</v>
      </c>
      <c r="I15" s="80">
        <f t="shared" si="0"/>
        <v>0.16483359194247565</v>
      </c>
      <c r="J15" s="80">
        <f t="shared" si="0"/>
        <v>0.16483359194247565</v>
      </c>
      <c r="K15" s="80">
        <f t="shared" si="0"/>
        <v>0.16483359194247565</v>
      </c>
      <c r="L15" s="80">
        <f t="shared" si="0"/>
        <v>0.16382384848010778</v>
      </c>
      <c r="M15" s="80">
        <f t="shared" si="0"/>
        <v>0.16722463329511289</v>
      </c>
      <c r="N15" s="80">
        <f t="shared" si="0"/>
        <v>0.15981392834326816</v>
      </c>
      <c r="O15" s="80">
        <f t="shared" si="0"/>
        <v>0.16444186828591351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0.40899999999999997</v>
      </c>
      <c r="D2" s="81">
        <v>0.18600000000000003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0.11699999999999999</v>
      </c>
      <c r="D3" s="81">
        <v>0.21600000000000003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0.375</v>
      </c>
      <c r="D4" s="81">
        <v>0.34399999999999997</v>
      </c>
      <c r="E4" s="81">
        <v>0.57100000000000006</v>
      </c>
      <c r="F4" s="81">
        <v>0.27500000000000002</v>
      </c>
      <c r="G4" s="81">
        <v>0</v>
      </c>
    </row>
    <row r="5" spans="1:7" x14ac:dyDescent="0.25">
      <c r="B5" s="43" t="s">
        <v>169</v>
      </c>
      <c r="C5" s="80">
        <f>1-SUM(C2:C4)</f>
        <v>9.8999999999999977E-2</v>
      </c>
      <c r="D5" s="80">
        <f>1-SUM(D2:D4)</f>
        <v>0.254</v>
      </c>
      <c r="E5" s="80">
        <f>1-SUM(E2:E4)</f>
        <v>0.42899999999999994</v>
      </c>
      <c r="F5" s="80">
        <f>1-SUM(F2:F4)</f>
        <v>0.72499999999999998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6.8940000000000001E-2</v>
      </c>
      <c r="D2" s="144">
        <v>6.7680000000000004E-2</v>
      </c>
      <c r="E2" s="144">
        <v>6.6470000000000001E-2</v>
      </c>
      <c r="F2" s="144">
        <v>6.5299999999999997E-2</v>
      </c>
      <c r="G2" s="144">
        <v>6.4180000000000001E-2</v>
      </c>
      <c r="H2" s="144">
        <v>6.3079999999999997E-2</v>
      </c>
      <c r="I2" s="144">
        <v>6.2019999999999999E-2</v>
      </c>
      <c r="J2" s="144">
        <v>6.0999999999999999E-2</v>
      </c>
      <c r="K2" s="144">
        <v>6.0010000000000001E-2</v>
      </c>
      <c r="L2" s="144">
        <v>5.9059999999999994E-2</v>
      </c>
      <c r="M2" s="144">
        <v>5.8139999999999997E-2</v>
      </c>
      <c r="N2" s="144">
        <v>5.7259999999999998E-2</v>
      </c>
      <c r="O2" s="144">
        <v>5.6410000000000002E-2</v>
      </c>
      <c r="P2" s="144">
        <v>5.5599999999999997E-2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2.3380000000000001E-2</v>
      </c>
      <c r="D4" s="144">
        <v>2.3300000000000001E-2</v>
      </c>
      <c r="E4" s="144">
        <v>2.3220000000000001E-2</v>
      </c>
      <c r="F4" s="144">
        <v>2.316E-2</v>
      </c>
      <c r="G4" s="144">
        <v>2.3090000000000003E-2</v>
      </c>
      <c r="H4" s="144">
        <v>2.3029999999999998E-2</v>
      </c>
      <c r="I4" s="144">
        <v>2.298E-2</v>
      </c>
      <c r="J4" s="144">
        <v>2.2930000000000002E-2</v>
      </c>
      <c r="K4" s="144">
        <v>2.29E-2</v>
      </c>
      <c r="L4" s="144">
        <v>2.2860000000000002E-2</v>
      </c>
      <c r="M4" s="144">
        <v>2.2839999999999999E-2</v>
      </c>
      <c r="N4" s="144">
        <v>2.282E-2</v>
      </c>
      <c r="O4" s="144">
        <v>2.2799999999999997E-2</v>
      </c>
      <c r="P4" s="144">
        <v>2.2799999999999997E-2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0.16779248048375214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0.16483359194247565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0.16382638690409954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0.22316666666666671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0.37366666666666665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9.5960000000000001</v>
      </c>
      <c r="D13" s="143">
        <v>9.3390000000000004</v>
      </c>
      <c r="E13" s="143">
        <v>9.1310000000000002</v>
      </c>
      <c r="F13" s="143">
        <v>8.9380000000000006</v>
      </c>
      <c r="G13" s="143">
        <v>8.7569999999999997</v>
      </c>
      <c r="H13" s="143">
        <v>8.5649999999999995</v>
      </c>
      <c r="I13" s="143">
        <v>8.3800000000000008</v>
      </c>
      <c r="J13" s="143">
        <v>8.2200000000000006</v>
      </c>
      <c r="K13" s="143">
        <v>7.92</v>
      </c>
      <c r="L13" s="143">
        <v>7.77</v>
      </c>
      <c r="M13" s="143">
        <v>7.6479999999999997</v>
      </c>
      <c r="N13" s="143">
        <v>7.4340000000000002</v>
      </c>
      <c r="O13" s="143">
        <v>7.266</v>
      </c>
      <c r="P13" s="143">
        <v>7.093</v>
      </c>
    </row>
    <row r="14" spans="1:16" x14ac:dyDescent="0.25">
      <c r="B14" s="16" t="s">
        <v>170</v>
      </c>
      <c r="C14" s="143">
        <f>maternal_mortality</f>
        <v>0.08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0.222</v>
      </c>
      <c r="E2" s="92">
        <f>food_insecure</f>
        <v>0.222</v>
      </c>
      <c r="F2" s="92">
        <f>food_insecure</f>
        <v>0.222</v>
      </c>
      <c r="G2" s="92">
        <f>food_insecure</f>
        <v>0.222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0.222</v>
      </c>
      <c r="F5" s="92">
        <f>food_insecure</f>
        <v>0.222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7.3549134341826819E-2</v>
      </c>
      <c r="D7" s="92">
        <f>diarrhoea_1_5mo/26</f>
        <v>7.0246014372692303E-2</v>
      </c>
      <c r="E7" s="92">
        <f>diarrhoea_6_11mo/26</f>
        <v>7.0246014372692303E-2</v>
      </c>
      <c r="F7" s="92">
        <f>diarrhoea_12_23mo/26</f>
        <v>5.5827925253076921E-2</v>
      </c>
      <c r="G7" s="92">
        <f>diarrhoea_24_59mo/26</f>
        <v>5.5827925253076921E-2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0.222</v>
      </c>
      <c r="F8" s="92">
        <f>food_insecure</f>
        <v>0.222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0.93</v>
      </c>
      <c r="E9" s="92">
        <f>IF(ISBLANK(comm_deliv), frac_children_health_facility,1)</f>
        <v>0.93</v>
      </c>
      <c r="F9" s="92">
        <f>IF(ISBLANK(comm_deliv), frac_children_health_facility,1)</f>
        <v>0.93</v>
      </c>
      <c r="G9" s="92">
        <f>IF(ISBLANK(comm_deliv), frac_children_health_facility,1)</f>
        <v>0.93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7.3549134341826819E-2</v>
      </c>
      <c r="D11" s="92">
        <f>diarrhoea_1_5mo/26</f>
        <v>7.0246014372692303E-2</v>
      </c>
      <c r="E11" s="92">
        <f>diarrhoea_6_11mo/26</f>
        <v>7.0246014372692303E-2</v>
      </c>
      <c r="F11" s="92">
        <f>diarrhoea_12_23mo/26</f>
        <v>5.5827925253076921E-2</v>
      </c>
      <c r="G11" s="92">
        <f>diarrhoea_24_59mo/26</f>
        <v>5.5827925253076921E-2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0.222</v>
      </c>
      <c r="I14" s="92">
        <f>food_insecure</f>
        <v>0.222</v>
      </c>
      <c r="J14" s="92">
        <f>food_insecure</f>
        <v>0.222</v>
      </c>
      <c r="K14" s="92">
        <f>food_insecure</f>
        <v>0.222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0.93900000000000006</v>
      </c>
      <c r="I17" s="92">
        <f>frac_PW_health_facility</f>
        <v>0.93900000000000006</v>
      </c>
      <c r="J17" s="92">
        <f>frac_PW_health_facility</f>
        <v>0.93900000000000006</v>
      </c>
      <c r="K17" s="92">
        <f>frac_PW_health_facility</f>
        <v>0.93900000000000006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0.77700000000000002</v>
      </c>
      <c r="M23" s="92">
        <f>famplan_unmet_need</f>
        <v>0.77700000000000002</v>
      </c>
      <c r="N23" s="92">
        <f>famplan_unmet_need</f>
        <v>0.77700000000000002</v>
      </c>
      <c r="O23" s="92">
        <f>famplan_unmet_need</f>
        <v>0.77700000000000002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4.7283046035553992E-2</v>
      </c>
      <c r="M24" s="92">
        <f>(1-food_insecure)*(0.49)+food_insecure*(0.7)</f>
        <v>0.53661999999999999</v>
      </c>
      <c r="N24" s="92">
        <f>(1-food_insecure)*(0.49)+food_insecure*(0.7)</f>
        <v>0.53661999999999999</v>
      </c>
      <c r="O24" s="92">
        <f>(1-food_insecure)*(0.49)+food_insecure*(0.7)</f>
        <v>0.53661999999999999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2.0264162586665996E-2</v>
      </c>
      <c r="M25" s="92">
        <f>(1-food_insecure)*(0.21)+food_insecure*(0.3)</f>
        <v>0.22997999999999999</v>
      </c>
      <c r="N25" s="92">
        <f>(1-food_insecure)*(0.21)+food_insecure*(0.3)</f>
        <v>0.22997999999999999</v>
      </c>
      <c r="O25" s="92">
        <f>(1-food_insecure)*(0.21)+food_insecure*(0.3)</f>
        <v>0.22997999999999999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2.0565508077779994E-2</v>
      </c>
      <c r="M26" s="92">
        <f>(1-food_insecure)*(0.3)</f>
        <v>0.2334</v>
      </c>
      <c r="N26" s="92">
        <f>(1-food_insecure)*(0.3)</f>
        <v>0.2334</v>
      </c>
      <c r="O26" s="92">
        <f>(1-food_insecure)*(0.3)</f>
        <v>0.2334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0.91188728330000013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2020-03-24T06:49:44Z</dcterms:modified>
</cp:coreProperties>
</file>