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FD8C4CF8-1B8F-47D4-B7EC-78E41C722E3E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G16" i="2"/>
  <c r="H16" i="2"/>
  <c r="G17" i="2"/>
  <c r="H17" i="2"/>
  <c r="G18" i="2"/>
  <c r="H18" i="2"/>
  <c r="I18" i="2" s="1"/>
  <c r="G19" i="2"/>
  <c r="H19" i="2"/>
  <c r="I19" i="2" s="1"/>
  <c r="G20" i="2"/>
  <c r="H20" i="2"/>
  <c r="I20" i="2" s="1"/>
  <c r="G21" i="2"/>
  <c r="H21" i="2"/>
  <c r="I21" i="2" s="1"/>
  <c r="G22" i="2"/>
  <c r="H22" i="2"/>
  <c r="I22" i="2" s="1"/>
  <c r="G23" i="2"/>
  <c r="H23" i="2"/>
  <c r="I23" i="2"/>
  <c r="G24" i="2"/>
  <c r="H24" i="2"/>
  <c r="G25" i="2"/>
  <c r="H25" i="2"/>
  <c r="I25" i="2"/>
  <c r="G26" i="2"/>
  <c r="H26" i="2"/>
  <c r="I26" i="2" s="1"/>
  <c r="G27" i="2"/>
  <c r="H27" i="2"/>
  <c r="I27" i="2" s="1"/>
  <c r="G28" i="2"/>
  <c r="H28" i="2"/>
  <c r="I28" i="2" s="1"/>
  <c r="G29" i="2"/>
  <c r="H29" i="2"/>
  <c r="I29" i="2" s="1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C7" i="51" s="1"/>
  <c r="J15" i="5"/>
  <c r="I15" i="5"/>
  <c r="H15" i="5"/>
  <c r="G15" i="5"/>
  <c r="F15" i="5"/>
  <c r="E15" i="5"/>
  <c r="D15" i="5"/>
  <c r="C6" i="51" s="1"/>
  <c r="G5" i="50"/>
  <c r="F5" i="50"/>
  <c r="E5" i="50"/>
  <c r="D5" i="50"/>
  <c r="C5" i="50"/>
  <c r="C48" i="1"/>
  <c r="H3" i="2"/>
  <c r="H4" i="2"/>
  <c r="G4" i="2"/>
  <c r="H5" i="2"/>
  <c r="H6" i="2"/>
  <c r="H7" i="2"/>
  <c r="H8" i="2"/>
  <c r="H9" i="2"/>
  <c r="I9" i="2" s="1"/>
  <c r="H10" i="2"/>
  <c r="H11" i="2"/>
  <c r="H12" i="2"/>
  <c r="I12" i="2" s="1"/>
  <c r="H13" i="2"/>
  <c r="H14" i="2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I24" i="2"/>
  <c r="I16" i="2"/>
  <c r="I36" i="2"/>
  <c r="A3" i="2"/>
  <c r="A24" i="2"/>
  <c r="A18" i="2"/>
  <c r="A36" i="2"/>
  <c r="A40" i="2"/>
  <c r="A22" i="2"/>
  <c r="A25" i="2"/>
  <c r="A29" i="2"/>
  <c r="A27" i="2"/>
  <c r="A31" i="2"/>
  <c r="A20" i="2"/>
  <c r="A16" i="2"/>
  <c r="I17" i="2"/>
  <c r="A19" i="2"/>
  <c r="A35" i="2"/>
  <c r="A28" i="2"/>
  <c r="A17" i="2"/>
  <c r="A33" i="2"/>
  <c r="A30" i="2"/>
  <c r="A26" i="2"/>
  <c r="A23" i="2"/>
  <c r="A39" i="2"/>
  <c r="A32" i="2"/>
  <c r="A21" i="2"/>
  <c r="A37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8" i="2"/>
  <c r="I15" i="2" l="1"/>
  <c r="I14" i="2"/>
  <c r="I13" i="2"/>
  <c r="I11" i="2"/>
  <c r="I10" i="2"/>
  <c r="I8" i="2"/>
  <c r="I7" i="2"/>
  <c r="I6" i="2"/>
  <c r="I5" i="2"/>
  <c r="I4" i="2"/>
  <c r="I3" i="2"/>
  <c r="C8" i="5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C4A21CF6-7E87-4CA2-8840-1927326ABF3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9C1395D6-604B-4051-9383-8A637C75B693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66A9B3C3-9AEF-47DA-8415-91B89D1FD6E9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92D975EA-B953-47FD-AC0E-63E09C1D5EC4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11" authorId="0" shapeId="0" xr:uid="{49F972F8-92D5-4906-974C-6A99F5B612E0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F25A8783-D43E-4D07-9B41-FECC13B1CF5E}">
      <text>
        <r>
          <rPr>
            <sz val="9"/>
            <color indexed="81"/>
            <rFont val="Tahoma"/>
            <charset val="1"/>
          </rPr>
          <t>Source: UNICEF Data (Country level)</t>
        </r>
      </text>
    </comment>
    <comment ref="C13" authorId="0" shapeId="0" xr:uid="{36B17A77-6D3C-496B-95EA-23F55102C6F0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0B0E457A-0A49-43F1-8192-11703C4D4BB3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CA49BC9E-BCE8-427A-B67D-0FD42E5A7EF6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075273AE-CFED-447A-8F45-34532869A0CD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5D1E3D33-507D-4671-B13F-1D8E56EE02FA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6BF612CE-BC40-4AF4-BEAA-20978758E6AF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3DA2CCF2-F82A-4EDF-851F-3052A1AFD250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45457221-6D3A-4F99-A928-FA570250B514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E1343308-7AEF-470E-91B1-203EF460515C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C9DEEF2D-0C70-48AD-A6E8-EF9440E6127B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02874E50-D5A8-4D16-A11C-B02F1CB1E886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478FF559-EA3C-4E3A-80B0-252D0570BA32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51D2E525-67B3-4454-A689-C56E3D9E3148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A98E0151-701A-4BC9-B5FA-1474A1EA421F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21E848B8-4E87-455F-AEEF-84E1402FE6B4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487FF1FE-A0E1-419A-A994-4DEF7EF2F092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D238EAE6-C815-4F4D-BF87-19B23FEF6B25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4E3FF482-F9B3-45DD-821E-F5276A08801E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2913F5EC-CD7C-4C7F-B008-C0792FFF8D75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525E5CDB-FF4F-452A-B1B1-8E0FC8A3FAC3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A0454670-0CD6-429B-8EE8-1FC9C2190D7C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84791324-DA6A-4FD5-8C15-1EE81DC90B89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0FCA02DA-495F-40A8-9921-1DA4DB9ADD1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E49A02D3-E02A-4208-AA68-DF2CB46D8F4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A3D8A0ED-80FE-4139-B7BC-714E67C5D0E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6294B6C3-5243-4524-BB65-4A0CFCA27EE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ACFE2898-51CE-4E00-95E3-64E3D5FD8D1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0EAE51EB-AAAF-4CE8-A7E1-653ECE7FCCD6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F9D6BD2B-9F03-43E2-B07C-185D473945D7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3A52A06C-4444-42DC-98B4-C279368FBBE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4377F9C3-62AF-45C1-B4BB-32F1CD338A5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1617F555-F0CC-408A-9B2A-6F136B46A6E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764386B2-1A2D-4423-B9DD-5146835B2B4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5D9924D1-F1AD-4178-B067-3CE9527E724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789D1E22-E338-4A49-82C9-E5BE42383DD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73048A61-1BFF-43E1-A499-A4AE591289E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47C082FA-70E6-4CEA-8927-542B0CBED96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5BE176EA-7BE6-431B-A8A6-1AD1650057A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6CD193B7-B367-44EC-8956-8391C95470F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75A2DCD1-ED0B-4F4C-B19B-8F0158ECD39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CBD1D95F-4CD0-4D32-87D7-C0051DE67CA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38ED03AE-A4A7-4C4A-AF8E-B945AEEE66E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C9CD70D6-682B-49AB-80F2-3801351F837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1DBF4625-3EBD-4559-8213-37DB27070D6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605050C5-1542-47EF-87F8-D736CD517F1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F11157AE-252B-49B8-ADE2-FD545ED9621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4625DF1C-CAF5-4AE8-8EFC-CB1FB7FAAFE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20945F9C-B655-4676-95FE-E9C03165D80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1BF57A76-9B7D-4645-A2F2-C45839B6D83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74679398-0311-4158-ABD2-D0B8C8A97B9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0DAF7E0A-E246-4B3C-B06F-8F87302BB18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AD03CABC-4F92-4D0E-9CD7-25F6E01BA13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49651E35-A66B-4786-B21E-513B7A304D3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28FFC434-C290-491F-BB06-64173425308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5341A890-0B65-42FA-B3F3-1BCAA1EFDC3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C16CDC0D-A8DC-45A6-AFC5-22231210C7B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0F05449F-A5EC-4F16-9F10-0488091D9DD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92DC20E5-0231-4765-BEBE-B2E8521DE69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C301F3CB-4C93-4B46-B686-CFC9DC4DC48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9F3F55AB-C847-4A70-BFCA-79121ACEA95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52FDC861-DAF5-4B97-A4D6-F5D38E9B1C9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C5C054C1-21A1-4208-8C86-C2580668E55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43AF83F7-2EB4-4855-96A6-B25339891F5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14B0F073-D422-46C1-A50A-E2ECE715D7B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CEEDF782-4E74-4585-AE08-A9F9BD7BBAB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8BF6A846-6685-4277-827F-16025921FD9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09A2B56B-E268-4567-8C4F-2F6C69F2642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C30938C8-A81B-41B4-8422-70DA7B8E7A4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BF316D10-D0BB-44EF-9365-BF2322F76F2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DADE4B6C-0B8C-4D64-95B2-9D4C677E7BF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C74E3202-5294-40FA-A720-E5A859CE1E4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4DC734C9-7507-4C37-A347-4953D618AAC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0158D473-FDDE-42BC-AF8E-9491D3A1069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7BD7069C-C6BF-47CD-8A0E-4A17E2DFDF6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33AF6774-9A2D-4F50-9DAB-1BE475C5D0F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BE8D9786-8E69-4440-9625-C92AB284496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86D283C2-9274-43DC-99C9-9034225CE5C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9EA9EB95-9865-4375-9D3C-4A48EFF9087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2292938F-75B3-433C-99CD-9FCBAAD3FF9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E9B0C56D-BD8C-4802-A455-ACB03351177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56C9273F-1B4A-4BCA-8472-6C5E6A3803D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882269AA-EACB-445B-A622-4990D6AF7FD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F23CCB55-DD81-4A3D-A28F-89C3414C15D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2AED69BE-AFA3-43A3-9D2D-9D791D3C8E0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27E3E1BA-01E9-4EAA-ABB3-43E8DBF61A9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3F0CE10D-CE78-4555-8A2D-FAB0CD1C166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4CFB3719-95BA-432B-8D0F-C8FC8617059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5F7AED26-6A0E-4148-8E84-F83D11E53A8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7D647FBF-84B8-4573-AD1C-4B3177F47A3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8E338BC0-97FC-41FB-8C89-375B3AAE9E4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A1A73598-DDD9-4650-AEBE-A819C89D61D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78D4CD18-5B8D-4721-9BC2-40BE56D5332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C544D1E6-412D-4DB2-9B74-EBCC2B2361F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3FC3E054-D8EC-4923-935A-030EC703981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9A72A347-D3B9-4DB0-AB54-98C7C9D9E2E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1DB176B1-CAF2-4A45-89CD-CFBDCD4341E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E8179ABC-900A-468A-82D6-5BDEC59479B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7DFAB142-5FFC-4816-8463-9B8BAA87338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590042A0-3816-43E0-A7C5-F625FB837CC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D1EE8606-C36C-4FB8-A105-777A03B45DE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B61793D3-CFD2-45E6-B911-28241EF2642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99BD7FE5-35AC-4A81-8CE4-D6A510B0084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7C2A4099-E48A-4E9F-990A-AEF1943BFEC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5E760EC1-4DA5-4C8D-B914-6BFA9803C7C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F305FE3D-744E-4A43-A339-7D0D063D504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FBE6E126-6192-4B93-BA1C-0B8CAF9DC76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8B635F30-0AD1-4784-A50A-5C5879B4BD0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19C27DE3-5E01-45EA-84BE-DD2F175F32E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0E715F19-10EC-4D95-9C5F-254F7815C3D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73AB44EF-F439-46EA-A026-CE8165ED50F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756930E2-F344-44BC-97D9-DCFEFBDC0DD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CCD73FAC-8723-4B5F-8F5C-63BBD95E682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EE2480C1-0AA3-4FF3-A89B-0B6930E91A7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BDFCD810-C6D1-4C9A-8B29-67F09B58D85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D14A58D4-1E4C-4852-B0D6-B044D8B168B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56982A4E-103C-4312-B614-CC2FB714445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1F404857-78CD-429E-B6CB-BA314C549D0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A53BE701-A6A7-4B6B-ADA5-DE252FBCFCE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AB6A2732-6D22-4B6D-91B6-9D96264E084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D96FD8E1-D2B2-4BEE-BC24-83390BF17B1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B0CCE8CC-EEFA-4FE8-B9A6-22644F314DB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285DA41B-FD89-447D-AD71-0133295FA93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CDD7DC5E-60B4-4711-A222-84FAEFF8BD7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EE9255D9-B779-42A3-979F-BAF352D621E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9EF577AF-C4FC-4053-A254-72C05CE7B33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133CB485-0E75-4E25-9436-1A49F60F0E7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CC7B2C7A-0351-4835-BFD5-DAD47796A69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38EC4B7E-0894-4368-BB32-68A38A88E35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6C4BB3C4-6612-44BD-8D78-67A611F3341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1ADB2F7B-83C2-4685-9B0C-E88F80BB2B7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17FB3B8E-A4FD-414F-9429-080877F412F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F58FFFAD-A87D-4C33-AA93-7352D8D79F5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637FE99E-04F0-45C8-BBF0-B5D3947C129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043992B8-403B-414B-8A57-C8C403DE1D9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06641526-E463-4FD3-8C48-91692B9BF05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2203652A-35F3-4E78-93FD-7226EF13A51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1394D4B8-07C4-4F88-B225-BC1E275BA20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E3D0E02F-A6E8-4BDE-8CFE-367ACFBCC61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AFC66ECE-B1A0-4668-A9FF-C23142C74CB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63DB7884-2FB7-4835-B909-E3E6BF27997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F4A55859-FFD9-4ACA-85C6-98A3803EC98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35D2D0BB-6E74-4A2D-A2E1-598A1734129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FF1DDF20-821A-40A0-86AF-2FDE1E79750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744060B2-624B-42B1-A76C-714290DFCD23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24B2BDFE-34DA-46EB-BBDC-2795FC48549D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EF801A59-D222-4C04-B748-C9FE70D598D4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80DE4064-1C5F-4D5D-B690-ADCC9C17F1DB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F64C2F1D-BA10-4C9E-AA52-FC9A546E47AA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AC2D5434-1B24-4CB5-9B4D-5603E96B837E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47CE54EC-F2A8-4C97-BED1-2CAEEC880F42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C585A62B-1182-4364-9DD3-664322B961A4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ED627ACD-9D1C-444C-88A9-BCB683A0D5D4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04AC1E7D-9575-46E0-BC38-F0C59C8A11E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A51AFC8C-CB6A-4564-9FF5-77CE4AF26A6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EBB31B43-44FC-46E9-B4BB-AB9BBCC9D36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C88F111C-237A-4818-8DCC-0B211C36DAC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D1370918-1182-4A63-8F7E-E4CB824D58E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8A110ABA-6E88-48CF-897A-1DE13D88133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E862432A-F792-4A0B-9C19-25C690F2C3C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BE595B02-23E8-4AE7-8FE0-50EBCAABA81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888A4717-3D0E-4715-B472-946D7134778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A463EA0D-99B1-43A9-8C27-887A00D9E0C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24EB5248-9BD2-462C-8935-7FF71F04156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0648CC2E-25BD-483E-9F55-154431C6C93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5DD14AC3-36DB-4337-9B87-18196EF0E51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0BE3D11B-9555-4000-A2AA-ECD6E64E7C9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F3FA016D-D300-4117-A6B9-58389F61F42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30164DC4-F167-436A-8931-43A72556A45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E176286A-65B5-4B34-A98A-95B2811A0AE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F279F6DF-63E9-4997-95E2-03B11EA7125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D45CA7CC-4C98-44A1-B34D-46351FE0AB9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BCD697D3-ECD0-4D81-B856-BAAB0BDFD60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7DFB5989-5C1E-4EE0-B14D-520AE003452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8" authorId="0" shapeId="0" xr:uid="{6C6A3CCF-2B3D-4CD2-B88F-20531282DD0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8" authorId="0" shapeId="0" xr:uid="{33E56489-B4BC-46F6-91ED-0BBA4203D16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8" authorId="0" shapeId="0" xr:uid="{75D02165-2028-4FDF-AFAF-5224C3F4F44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8" authorId="0" shapeId="0" xr:uid="{255AC88F-FBB0-4AEB-8FA3-BDFE8AF2692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9" authorId="0" shapeId="0" xr:uid="{6EEF5134-E1EC-4175-B193-3BBC786B0A3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9" authorId="0" shapeId="0" xr:uid="{705CF566-F173-4E3E-AE3C-BB05F06A02D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9" authorId="0" shapeId="0" xr:uid="{9AECD30B-B42E-4BB5-939D-3B6EF85C4DC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9" authorId="0" shapeId="0" xr:uid="{B376C44E-B4A5-4A55-89B1-D222875DE10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9" authorId="0" shapeId="0" xr:uid="{11B382CC-2050-431A-B0E3-CBFBBC734D7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0" authorId="0" shapeId="0" xr:uid="{55C84736-E56A-40F1-AACC-211E5009019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0" authorId="0" shapeId="0" xr:uid="{6E155D39-0687-4DC1-987B-C009DB0681F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0" authorId="0" shapeId="0" xr:uid="{CF453834-A33B-4FB9-A648-B3A5E27A26C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0" authorId="0" shapeId="0" xr:uid="{7CC8CE3F-56E3-45A5-A275-78540A5D28D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0" authorId="0" shapeId="0" xr:uid="{7D7DEE7A-AC80-4E6E-932D-A5CF0F7F9B2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1" authorId="0" shapeId="0" xr:uid="{13368333-9CB9-4E33-B65F-18B4837CB9F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1" authorId="0" shapeId="0" xr:uid="{290E2485-A9CD-43FC-A949-8644F8CE5B6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1" authorId="0" shapeId="0" xr:uid="{CD5A621E-01DA-4DBE-BC4B-585F52EBE89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1" authorId="0" shapeId="0" xr:uid="{44229264-F103-4F3F-9CDC-06129C05C53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1" authorId="0" shapeId="0" xr:uid="{15347C68-81C7-4761-91E4-44CDD75E2E9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4" authorId="0" shapeId="0" xr:uid="{F11FEE5A-B006-496D-B05C-BD411E2A9B9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067457F5-6BE7-4781-9144-93990CE311C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097C2F5A-80D5-465C-AE93-A7E64F44BCA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E29AA6E1-7E08-418F-AE02-844732BA8EB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4F8A0246-1F70-4F8A-8ABB-64DE547E13C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2B32E9AC-5E35-4CCE-BAB8-3009709B5EB6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C2899006-C1F8-4F6B-9376-0AFDE8E2AA56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53855614-DC2E-4EF0-88EE-3D41166F5462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A0152EDF-F277-4C06-BF50-554EE94EF07C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B8535749-6B50-4933-8641-BA7D332BA3E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02B0D107-4D20-4953-8988-921215D5255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295B8551-4733-41A9-BA24-9CA3CF3431F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43137BA5-7523-459D-94C4-E8E75CF2930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B4059BC6-6624-46A9-979A-B64647042F7A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50191859-D8D4-4FBB-93AA-4015B1B9ED5E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6C45EE04-ADCE-4D79-8058-0C2B53EDFFB5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96F616B3-0A39-45F2-8B12-9A1F90C20DBF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3A8D0FAF-53BC-4A65-98EC-C2FF3114E813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4" authorId="0" shapeId="0" xr:uid="{5ED925A5-ABA7-4C25-82EF-1DF79087DF00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E4" authorId="0" shapeId="0" xr:uid="{C3BBB947-072A-415D-AEBA-FA6628CBF5B9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F4" authorId="0" shapeId="0" xr:uid="{1CC4AD56-00F3-4C92-87AD-96BE584D32E5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73677C93-4851-46A9-AD2D-7A6952155D1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F046AB28-0C14-408D-AB93-61C12D395F6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C15153B0-FCE4-471D-ADD0-A0128863BDE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DF220894-0805-4BDF-964C-811ACD22AEE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576FBDAD-83CA-4F6B-AD85-A4DFD7711C6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5E66A0CD-B553-4D4C-9F2F-CF745F996F8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C3A1E34C-3021-40F3-9B6A-5AD97238D92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5E370F8B-24E5-41F6-93EE-FC157E17876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AFAA353B-DABF-44F3-BAC7-0DDC4635C0C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06B58BBA-F03D-40C0-9115-4D9C473AFF2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96945CF7-1AF0-42E4-B9B9-7B5F1D4F35F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D60A2AA2-DDD6-4680-97FB-35EBEF434BF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52BC11CA-2203-4A16-AD36-6BCEB73DACD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98106FB4-7764-4E18-B938-1F9E69AB86A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154506B6-0885-47BE-A9C8-E0E835CB045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88647545-2139-4086-B589-5C227DE30DA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1837AFC8-25CE-4E8A-9967-5BC509A6DB7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D381263A-ED95-4695-8F67-7AF9DA693C9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47D5E4E2-2C01-44EC-B217-CCD6A8C2D70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A29FD3B7-574C-4CCE-A02B-C9B173F160D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FEBF7F35-51DC-4DA9-B499-52168E49F90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97665229-A786-4B4F-A68C-D4BD39E9FFB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35B77F2F-7871-487C-BFD4-2195C3AB858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DEC7EF43-2E62-416A-8156-A9DAECB8A3A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6E0E0CF5-3E87-43A2-9E00-321152F1138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76A65F1D-01D7-4437-B7F9-D93AE535E98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EC67D4BC-BEA3-4761-9DB8-488C44A9881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8B281B66-0A6D-4E0E-8D05-D98EC11D31D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17D01F3F-5DD4-41B3-AF27-90A562AA21A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484A1601-4703-40B6-AADD-A7C795719E1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D7A567A0-F7D5-48FF-949E-2FBA991343E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E8EE8D88-1586-4068-BACD-31484B6778F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0B9FB548-1927-49A3-B595-73AB5016D2E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1D3F3328-0BB6-4202-A4EA-38AD331CAB9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7FC276AA-4378-44D3-ADA5-19E3C18E949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A7200BB5-775D-4903-B9F4-CD63037D705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AE85214D-CFB1-4E4C-AA70-F1BFDF4B5E9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60FAC504-CF0E-4ABF-9DAF-1DBFDDAECA4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145263DA-330F-4C72-923D-D5A331EEC0A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5536D66C-F4B8-46D0-8B9E-3D9970A2BAF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A6A82B82-B888-4405-A23E-C7719E40324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85E26E4F-11CC-494B-847E-CE882723A40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460BE504-27E9-4281-AB5F-E89492BEBA7C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9E2CC5C2-C7AA-4766-AC9C-95EC7828A491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B14C6E13-C065-4AEB-B6BD-D83F3EB0FF96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DA5D87C4-356B-4482-AD1F-6A7C80C26905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6214DCC4-3F7C-4679-9C13-FDBA61DF4074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1D21F6C5-F705-4F89-9A12-7F315EF57642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3192BB21-BD45-4621-A55E-5F5E151C7642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845020B9-61E6-4C04-9029-1EBAF4285C33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0BBA1FF9-B702-4E59-9294-CB4DB5A67007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32B449BA-2884-44D5-98EE-F209FCC4A78D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D0F9648A-B319-4DB5-956B-545803433DBB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CB27F2D8-1210-4A54-8082-8C5EDBC53523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B2C4A830-F931-4125-8E22-7AF697DA62A7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34D4F77E-0656-4B67-AB95-37EEF4CC6DF0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FAB01120-1379-4DB2-8338-0FB516C9D904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391BC749-1BBF-406F-9313-400D72A272B6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F8541BE6-69C1-4C9B-9A2C-BB8A8A0D4BB0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207B495D-5887-4EBF-BC3E-8871C7AF0901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747B53E5-5B41-4209-ADF8-C452D7C1F9C9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AB7F641B-7057-4EFF-8158-CC5655F39462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0015465D-D724-43C3-B6DB-565CE373191D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0C2E6B77-AA7C-4599-AC3C-AED4B8AB35AD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07AFFDE8-F1E5-41DE-AFD5-D32F92770E94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AE5BA576-82C9-484B-937D-50A1208105CA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A4B86ACF-8545-45CD-A653-93EFE30019EF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9DA19C2A-76CD-4E85-9E63-1BBA9D203CE7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6419B38B-1FA3-4411-A8C7-CCC9FCCFD865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780984EF-E876-4A3A-9537-6BD12EED74EF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DC01068A-6657-4C83-B6CF-30632C255BC8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E8D203B0-48C4-47B3-B95B-FBED5CBE7413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3CF12DF7-4AA3-4E41-88FA-BBD4272DEB1C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EB11A19A-302E-4D46-94D5-680D9CB7FE99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28246261-4128-41FB-9D96-DD66878EE834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843C0B02-B617-4BB5-BDA1-AB4F201B62C3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8AA7800C-0248-4AA8-B072-B5C2631A076D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7F909DC8-8FA8-4138-BC5D-8B67A72EEE6E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3F10606D-75AC-4795-BCAA-3BBB8F99833D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304CE00A-38DC-417A-8C5B-297E754EA70C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8633FFFB-7467-404D-BA04-85E8E192A9DD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86A551E6-EE4F-4E4C-8C80-82909C646F10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1A732BC0-C298-4296-94C9-5CD06E7330B4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666658E3-542C-4F91-8E1F-802F983BE1D0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23D74640-0ACD-435A-A0D0-B58CA82B7FB9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79B586F3-B43F-45ED-8C35-FD24D8A17963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28376DE5-25EE-4596-B636-A7FDB0D0A9BD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F7D180DC-B0BD-40E4-A1F9-8598546351F9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28" authorId="0" shapeId="0" xr:uid="{3F8CADEE-45AF-49EE-AF64-D1A5FADE22D7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46E2552E-745E-4979-A920-FE679EB5B749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D8D3B234-9E87-4294-AD33-1EC5C2CFFCC1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7D57D3B9-29FD-4DD3-AF93-780624975D22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A9F6A86E-4A27-4A7C-BF5D-AAD5009D1C37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77B06FFA-E9DD-455B-BFCE-705C11D46043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31" authorId="0" shapeId="0" xr:uid="{F28AD2AA-99B5-42FA-8662-069F00FE081D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AD6F1462-E3A5-4612-BD49-C12E7FB13CF9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87E3C239-E6F8-4FCD-9EA2-12701E633B78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7BEAF54C-02D2-40BE-988C-D30235B64502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6CC9E6D6-7C86-4053-85BB-B0E9BE733851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67DDB829-8B2D-4A40-9E8A-AF4CEB5586BC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1606E7DD-C940-4E7B-A37F-DE9A309FDEAA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477A6F6B-A5DB-4C90-B4EC-C01D7273CC93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9718698D-EA6E-4A12-922A-860DC734E3A8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82AE4317-E57D-466E-BCF1-0741A19D2E0B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<sst xmlns="http://schemas.openxmlformats.org/spreadsheetml/2006/main" count="1102" uniqueCount="271">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</sst>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3847427</v>
      </c>
    </row>
    <row r="8" spans="1:3" ht="15" customHeight="1" x14ac:dyDescent="0.25">
      <c r="B8" s="7" t="s">
        <v>106</v>
      </c>
      <c r="C8" s="70">
        <v>0.70700000000000007</v>
      </c>
    </row>
    <row r="9" spans="1:3" ht="15" customHeight="1" x14ac:dyDescent="0.25">
      <c r="B9" s="9" t="s">
        <v>107</v>
      </c>
      <c r="C9" s="71">
        <v>0.6</v>
      </c>
    </row>
    <row r="10" spans="1:3" ht="15" customHeight="1" x14ac:dyDescent="0.25">
      <c r="B10" s="9" t="s">
        <v>105</v>
      </c>
      <c r="C10" s="71">
        <v>0.30287649154663099</v>
      </c>
    </row>
    <row r="11" spans="1:3" ht="15" customHeight="1" x14ac:dyDescent="0.25">
      <c r="B11" s="7" t="s">
        <v>108</v>
      </c>
      <c r="C11" s="70">
        <v>0.51100000000000001</v>
      </c>
    </row>
    <row r="12" spans="1:3" ht="15" customHeight="1" x14ac:dyDescent="0.25">
      <c r="B12" s="7" t="s">
        <v>109</v>
      </c>
      <c r="C12" s="70">
        <v>0.40500000000000003</v>
      </c>
    </row>
    <row r="13" spans="1:3" ht="15" customHeight="1" x14ac:dyDescent="0.25">
      <c r="B13" s="7" t="s">
        <v>110</v>
      </c>
      <c r="C13" s="70">
        <v>0.504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0.13400000000000001</v>
      </c>
    </row>
    <row r="24" spans="1:3" ht="15" customHeight="1" x14ac:dyDescent="0.25">
      <c r="B24" s="20" t="s">
        <v>102</v>
      </c>
      <c r="C24" s="71">
        <v>0.50590000000000002</v>
      </c>
    </row>
    <row r="25" spans="1:3" ht="15" customHeight="1" x14ac:dyDescent="0.25">
      <c r="B25" s="20" t="s">
        <v>103</v>
      </c>
      <c r="C25" s="71">
        <v>0.29549999999999998</v>
      </c>
    </row>
    <row r="26" spans="1:3" ht="15" customHeight="1" x14ac:dyDescent="0.25">
      <c r="B26" s="20" t="s">
        <v>104</v>
      </c>
      <c r="C26" s="71">
        <v>6.4600000000000005E-2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0.22600000000000001</v>
      </c>
    </row>
    <row r="30" spans="1:3" ht="14.25" customHeight="1" x14ac:dyDescent="0.25">
      <c r="B30" s="30" t="s">
        <v>76</v>
      </c>
      <c r="C30" s="73">
        <v>6.2E-2</v>
      </c>
    </row>
    <row r="31" spans="1:3" ht="14.25" customHeight="1" x14ac:dyDescent="0.25">
      <c r="B31" s="30" t="s">
        <v>77</v>
      </c>
      <c r="C31" s="73">
        <v>0.14000000000000001</v>
      </c>
    </row>
    <row r="32" spans="1:3" ht="14.25" customHeight="1" x14ac:dyDescent="0.25">
      <c r="B32" s="30" t="s">
        <v>78</v>
      </c>
      <c r="C32" s="73">
        <v>0.57200000000000006</v>
      </c>
    </row>
    <row r="33" spans="1:5" ht="13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18.399999999999999</v>
      </c>
    </row>
    <row r="38" spans="1:5" ht="15" customHeight="1" x14ac:dyDescent="0.25">
      <c r="B38" s="16" t="s">
        <v>91</v>
      </c>
      <c r="C38" s="75">
        <v>32.700000000000003</v>
      </c>
      <c r="D38" s="17"/>
      <c r="E38" s="18"/>
    </row>
    <row r="39" spans="1:5" ht="15" customHeight="1" x14ac:dyDescent="0.25">
      <c r="B39" s="16" t="s">
        <v>90</v>
      </c>
      <c r="C39" s="75">
        <v>44.2</v>
      </c>
      <c r="D39" s="17"/>
      <c r="E39" s="17"/>
    </row>
    <row r="40" spans="1:5" ht="15" customHeight="1" x14ac:dyDescent="0.25">
      <c r="B40" s="16" t="s">
        <v>171</v>
      </c>
      <c r="C40" s="75">
        <v>3.53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18.2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2.2799999999999997E-2</v>
      </c>
      <c r="D45" s="17"/>
    </row>
    <row r="46" spans="1:5" ht="15.75" customHeight="1" x14ac:dyDescent="0.25">
      <c r="B46" s="16" t="s">
        <v>11</v>
      </c>
      <c r="C46" s="71">
        <v>0.1193</v>
      </c>
      <c r="D46" s="17"/>
    </row>
    <row r="47" spans="1:5" ht="15.75" customHeight="1" x14ac:dyDescent="0.25">
      <c r="B47" s="16" t="s">
        <v>12</v>
      </c>
      <c r="C47" s="71">
        <v>0.23219999999999999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0.62570000000000003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3.6887226619774998</v>
      </c>
      <c r="D51" s="17"/>
    </row>
    <row r="52" spans="1:4" ht="15" customHeight="1" x14ac:dyDescent="0.25">
      <c r="B52" s="16" t="s">
        <v>125</v>
      </c>
      <c r="C52" s="76">
        <v>4.0146425202599998</v>
      </c>
    </row>
    <row r="53" spans="1:4" ht="15.75" customHeight="1" x14ac:dyDescent="0.25">
      <c r="B53" s="16" t="s">
        <v>126</v>
      </c>
      <c r="C53" s="76">
        <v>4.0146425202599998</v>
      </c>
    </row>
    <row r="54" spans="1:4" ht="15.75" customHeight="1" x14ac:dyDescent="0.25">
      <c r="B54" s="16" t="s">
        <v>127</v>
      </c>
      <c r="C54" s="76">
        <v>2.7830326589199998</v>
      </c>
    </row>
    <row r="55" spans="1:4" ht="15.75" customHeight="1" x14ac:dyDescent="0.25">
      <c r="B55" s="16" t="s">
        <v>128</v>
      </c>
      <c r="C55" s="76">
        <v>2.7830326589199998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0.52378730883261793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34.15932823545198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44.619845118003099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40.174226962967943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0.11365172688983481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1.0636835441515478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1.0636835441515478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1.0636835441515478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1.0636835441515478</v>
      </c>
      <c r="E13" s="86" t="s">
        <v>202</v>
      </c>
    </row>
    <row r="14" spans="1:5" ht="15.75" customHeight="1" x14ac:dyDescent="0.25">
      <c r="A14" s="11" t="s">
        <v>187</v>
      </c>
      <c r="B14" s="85">
        <v>7.5999999999999998E-2</v>
      </c>
      <c r="C14" s="85">
        <v>0.95</v>
      </c>
      <c r="D14" s="86">
        <v>14.144906987123465</v>
      </c>
      <c r="E14" s="86" t="s">
        <v>202</v>
      </c>
    </row>
    <row r="15" spans="1:5" ht="15.75" customHeight="1" x14ac:dyDescent="0.25">
      <c r="A15" s="11" t="s">
        <v>209</v>
      </c>
      <c r="B15" s="85">
        <v>7.5999999999999998E-2</v>
      </c>
      <c r="C15" s="85">
        <v>0.95</v>
      </c>
      <c r="D15" s="86">
        <v>14.144906987123465</v>
      </c>
      <c r="E15" s="86" t="s">
        <v>202</v>
      </c>
    </row>
    <row r="16" spans="1:5" ht="15.75" customHeight="1" x14ac:dyDescent="0.25">
      <c r="A16" s="52" t="s">
        <v>57</v>
      </c>
      <c r="B16" s="85">
        <v>0.223</v>
      </c>
      <c r="C16" s="85">
        <v>0.95</v>
      </c>
      <c r="D16" s="86">
        <v>0.201186158790533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0.24100000000000002</v>
      </c>
      <c r="C18" s="85">
        <v>0.95</v>
      </c>
      <c r="D18" s="87">
        <v>1.0387950708930267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1.0387950708930267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1.0387950708930267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0.97794835932458724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24.087514764837451</v>
      </c>
      <c r="E22" s="86" t="s">
        <v>202</v>
      </c>
    </row>
    <row r="23" spans="1:5" ht="15.75" customHeight="1" x14ac:dyDescent="0.25">
      <c r="A23" s="52" t="s">
        <v>34</v>
      </c>
      <c r="B23" s="85">
        <v>0.79500000000000004</v>
      </c>
      <c r="C23" s="85">
        <v>0.95</v>
      </c>
      <c r="D23" s="86">
        <v>4.6309332646724153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20.452405879727646</v>
      </c>
      <c r="E24" s="86" t="s">
        <v>202</v>
      </c>
    </row>
    <row r="25" spans="1:5" ht="15.75" customHeight="1" x14ac:dyDescent="0.25">
      <c r="A25" s="52" t="s">
        <v>87</v>
      </c>
      <c r="B25" s="85">
        <v>2.2000000000000002E-2</v>
      </c>
      <c r="C25" s="85">
        <v>0.95</v>
      </c>
      <c r="D25" s="86">
        <v>20.444579732346241</v>
      </c>
      <c r="E25" s="86" t="s">
        <v>202</v>
      </c>
    </row>
    <row r="26" spans="1:5" ht="15.75" customHeight="1" x14ac:dyDescent="0.25">
      <c r="A26" s="52" t="s">
        <v>137</v>
      </c>
      <c r="B26" s="85">
        <v>7.5999999999999998E-2</v>
      </c>
      <c r="C26" s="85">
        <v>0.95</v>
      </c>
      <c r="D26" s="86">
        <v>4.5375544544618371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3.6798613277201682</v>
      </c>
      <c r="E27" s="86" t="s">
        <v>202</v>
      </c>
    </row>
    <row r="28" spans="1:5" ht="15.75" customHeight="1" x14ac:dyDescent="0.25">
      <c r="A28" s="52" t="s">
        <v>84</v>
      </c>
      <c r="B28" s="85">
        <v>0.16899999999999998</v>
      </c>
      <c r="C28" s="85">
        <v>0.95</v>
      </c>
      <c r="D28" s="86">
        <v>1.8473035400280071</v>
      </c>
      <c r="E28" s="86" t="s">
        <v>202</v>
      </c>
    </row>
    <row r="29" spans="1:5" ht="15.75" customHeight="1" x14ac:dyDescent="0.25">
      <c r="A29" s="52" t="s">
        <v>58</v>
      </c>
      <c r="B29" s="85">
        <v>0.24100000000000002</v>
      </c>
      <c r="C29" s="85">
        <v>0.95</v>
      </c>
      <c r="D29" s="86">
        <v>59.16814995082278</v>
      </c>
      <c r="E29" s="86" t="s">
        <v>202</v>
      </c>
    </row>
    <row r="30" spans="1:5" ht="15.75" customHeight="1" x14ac:dyDescent="0.25">
      <c r="A30" s="52" t="s">
        <v>67</v>
      </c>
      <c r="B30" s="85">
        <v>1.3999999999999999E-2</v>
      </c>
      <c r="C30" s="85">
        <v>0.95</v>
      </c>
      <c r="D30" s="86">
        <v>0.82917296352271452</v>
      </c>
      <c r="E30" s="86" t="s">
        <v>202</v>
      </c>
    </row>
    <row r="31" spans="1:5" ht="15.75" customHeight="1" x14ac:dyDescent="0.25">
      <c r="A31" s="52" t="s">
        <v>28</v>
      </c>
      <c r="B31" s="85">
        <v>0.97</v>
      </c>
      <c r="C31" s="85">
        <v>0.95</v>
      </c>
      <c r="D31" s="86">
        <v>0.36881327727825219</v>
      </c>
      <c r="E31" s="86" t="s">
        <v>202</v>
      </c>
    </row>
    <row r="32" spans="1:5" ht="15.75" customHeight="1" x14ac:dyDescent="0.25">
      <c r="A32" s="52" t="s">
        <v>83</v>
      </c>
      <c r="B32" s="85">
        <v>0.04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0.46399999999999997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0.12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0.51500000000000001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7.0000000000000007E-2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1.3999999999999999E-2</v>
      </c>
      <c r="C37" s="85">
        <v>0.95</v>
      </c>
      <c r="D37" s="86">
        <v>5.7015504682514626</v>
      </c>
      <c r="E37" s="86" t="s">
        <v>202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0.39277120238465424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3.6887226619774998</v>
      </c>
      <c r="C2" s="26">
        <f>'Baseline year population inputs'!C52</f>
        <v>4.0146425202599998</v>
      </c>
      <c r="D2" s="26">
        <f>'Baseline year population inputs'!C53</f>
        <v>4.0146425202599998</v>
      </c>
      <c r="E2" s="26">
        <f>'Baseline year population inputs'!C54</f>
        <v>2.7830326589199998</v>
      </c>
      <c r="F2" s="26">
        <f>'Baseline year population inputs'!C55</f>
        <v>2.7830326589199998</v>
      </c>
    </row>
    <row r="3" spans="1:6" ht="15.75" customHeight="1" x14ac:dyDescent="0.25">
      <c r="A3" s="3" t="s">
        <v>65</v>
      </c>
      <c r="B3" s="26">
        <f>frac_mam_1month * 2.6</f>
        <v>0.13247504140000002</v>
      </c>
      <c r="C3" s="26">
        <f>frac_mam_1_5months * 2.6</f>
        <v>0.13247504140000002</v>
      </c>
      <c r="D3" s="26">
        <f>frac_mam_6_11months * 2.6</f>
        <v>0.25441289640000003</v>
      </c>
      <c r="E3" s="26">
        <f>frac_mam_12_23months * 2.6</f>
        <v>0.24440837460000001</v>
      </c>
      <c r="F3" s="26">
        <f>frac_mam_24_59months * 2.6</f>
        <v>0.13979780516000004</v>
      </c>
    </row>
    <row r="4" spans="1:6" ht="15.75" customHeight="1" x14ac:dyDescent="0.25">
      <c r="A4" s="3" t="s">
        <v>66</v>
      </c>
      <c r="B4" s="26">
        <f>frac_sam_1month * 2.6</f>
        <v>4.1699600799999993E-2</v>
      </c>
      <c r="C4" s="26">
        <f>frac_sam_1_5months * 2.6</f>
        <v>4.1699600799999993E-2</v>
      </c>
      <c r="D4" s="26">
        <f>frac_sam_6_11months * 2.6</f>
        <v>4.9704839600000002E-2</v>
      </c>
      <c r="E4" s="26">
        <f>frac_sam_12_23months * 2.6</f>
        <v>5.1559219400000002E-2</v>
      </c>
      <c r="F4" s="26">
        <f>frac_sam_24_59months * 2.6</f>
        <v>2.2621671973333334E-2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841282.44550000003</v>
      </c>
      <c r="C2" s="78">
        <v>1419685</v>
      </c>
      <c r="D2" s="78">
        <v>2213320</v>
      </c>
      <c r="E2" s="78">
        <v>1541254</v>
      </c>
      <c r="F2" s="78">
        <v>1084444</v>
      </c>
      <c r="G2" s="22">
        <f t="shared" ref="G2:G40" si="0">C2+D2+E2+F2</f>
        <v>6258703</v>
      </c>
      <c r="H2" s="22">
        <f t="shared" ref="H2:H40" si="1">(B2 + stillbirth*B2/(1000-stillbirth))/(1-abortion)</f>
        <v>984916.80247165076</v>
      </c>
      <c r="I2" s="22">
        <f>G2-H2</f>
        <v>5273786.1975283492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857215.5656666666</v>
      </c>
      <c r="C3" s="78">
        <v>1448000</v>
      </c>
      <c r="D3" s="78">
        <v>2295000</v>
      </c>
      <c r="E3" s="78">
        <v>1586000</v>
      </c>
      <c r="F3" s="78">
        <v>1123000</v>
      </c>
      <c r="G3" s="22">
        <f t="shared" si="0"/>
        <v>6452000</v>
      </c>
      <c r="H3" s="22">
        <f t="shared" si="1"/>
        <v>1003570.22600603</v>
      </c>
      <c r="I3" s="22">
        <f t="shared" ref="I3:I15" si="3">G3-H3</f>
        <v>5448429.7739939699</v>
      </c>
    </row>
    <row r="4" spans="1:9" ht="15.75" customHeight="1" x14ac:dyDescent="0.25">
      <c r="A4" s="7">
        <f t="shared" si="2"/>
        <v>2019</v>
      </c>
      <c r="B4" s="77">
        <v>873270.61999999988</v>
      </c>
      <c r="C4" s="78">
        <v>1475000</v>
      </c>
      <c r="D4" s="78">
        <v>2376000</v>
      </c>
      <c r="E4" s="78">
        <v>1635000</v>
      </c>
      <c r="F4" s="78">
        <v>1162000</v>
      </c>
      <c r="G4" s="22">
        <f t="shared" si="0"/>
        <v>6648000</v>
      </c>
      <c r="H4" s="22">
        <f t="shared" si="1"/>
        <v>1022366.4018469476</v>
      </c>
      <c r="I4" s="22">
        <f t="shared" si="3"/>
        <v>5625633.5981530529</v>
      </c>
    </row>
    <row r="5" spans="1:9" ht="15.75" customHeight="1" x14ac:dyDescent="0.25">
      <c r="A5" s="7">
        <f t="shared" si="2"/>
        <v>2020</v>
      </c>
      <c r="B5" s="77">
        <v>889407.22900000005</v>
      </c>
      <c r="C5" s="78">
        <v>1503000</v>
      </c>
      <c r="D5" s="78">
        <v>2457000</v>
      </c>
      <c r="E5" s="78">
        <v>1688000</v>
      </c>
      <c r="F5" s="78">
        <v>1201000</v>
      </c>
      <c r="G5" s="22">
        <f t="shared" si="0"/>
        <v>6849000</v>
      </c>
      <c r="H5" s="22">
        <f t="shared" si="1"/>
        <v>1041258.0563965319</v>
      </c>
      <c r="I5" s="22">
        <f t="shared" si="3"/>
        <v>5807741.9436034681</v>
      </c>
    </row>
    <row r="6" spans="1:9" ht="15.75" customHeight="1" x14ac:dyDescent="0.25">
      <c r="A6" s="7">
        <f t="shared" si="2"/>
        <v>2021</v>
      </c>
      <c r="B6" s="77">
        <v>904009.33719999995</v>
      </c>
      <c r="C6" s="78">
        <v>1531000</v>
      </c>
      <c r="D6" s="78">
        <v>2534000</v>
      </c>
      <c r="E6" s="78">
        <v>1744000</v>
      </c>
      <c r="F6" s="78">
        <v>1240000</v>
      </c>
      <c r="G6" s="22">
        <f t="shared" si="0"/>
        <v>7049000</v>
      </c>
      <c r="H6" s="22">
        <f t="shared" si="1"/>
        <v>1058353.2208025136</v>
      </c>
      <c r="I6" s="22">
        <f t="shared" si="3"/>
        <v>5990646.7791974861</v>
      </c>
    </row>
    <row r="7" spans="1:9" ht="15.75" customHeight="1" x14ac:dyDescent="0.25">
      <c r="A7" s="7">
        <f t="shared" si="2"/>
        <v>2022</v>
      </c>
      <c r="B7" s="77">
        <v>918586.54500000004</v>
      </c>
      <c r="C7" s="78">
        <v>1560000</v>
      </c>
      <c r="D7" s="78">
        <v>2610000</v>
      </c>
      <c r="E7" s="78">
        <v>1803000</v>
      </c>
      <c r="F7" s="78">
        <v>1279000</v>
      </c>
      <c r="G7" s="22">
        <f t="shared" si="0"/>
        <v>7252000</v>
      </c>
      <c r="H7" s="22">
        <f t="shared" si="1"/>
        <v>1075419.2334979384</v>
      </c>
      <c r="I7" s="22">
        <f t="shared" si="3"/>
        <v>6176580.7665020619</v>
      </c>
    </row>
    <row r="8" spans="1:9" ht="15.75" customHeight="1" x14ac:dyDescent="0.25">
      <c r="A8" s="7">
        <f t="shared" si="2"/>
        <v>2023</v>
      </c>
      <c r="B8" s="77">
        <v>933125.54679999989</v>
      </c>
      <c r="C8" s="78">
        <v>1589000</v>
      </c>
      <c r="D8" s="78">
        <v>2684000</v>
      </c>
      <c r="E8" s="78">
        <v>1868000</v>
      </c>
      <c r="F8" s="78">
        <v>1320000</v>
      </c>
      <c r="G8" s="22">
        <f t="shared" si="0"/>
        <v>7461000</v>
      </c>
      <c r="H8" s="22">
        <f t="shared" si="1"/>
        <v>1092440.5171828426</v>
      </c>
      <c r="I8" s="22">
        <f t="shared" si="3"/>
        <v>6368559.4828171572</v>
      </c>
    </row>
    <row r="9" spans="1:9" ht="15.75" customHeight="1" x14ac:dyDescent="0.25">
      <c r="A9" s="7">
        <f t="shared" si="2"/>
        <v>2024</v>
      </c>
      <c r="B9" s="77">
        <v>947551.33339999989</v>
      </c>
      <c r="C9" s="78">
        <v>1618000</v>
      </c>
      <c r="D9" s="78">
        <v>2755000</v>
      </c>
      <c r="E9" s="78">
        <v>1937000</v>
      </c>
      <c r="F9" s="78">
        <v>1360000</v>
      </c>
      <c r="G9" s="22">
        <f t="shared" si="0"/>
        <v>7670000</v>
      </c>
      <c r="H9" s="22">
        <f t="shared" si="1"/>
        <v>1109329.2561399071</v>
      </c>
      <c r="I9" s="22">
        <f t="shared" si="3"/>
        <v>6560670.7438600929</v>
      </c>
    </row>
    <row r="10" spans="1:9" ht="15.75" customHeight="1" x14ac:dyDescent="0.25">
      <c r="A10" s="7">
        <f t="shared" si="2"/>
        <v>2025</v>
      </c>
      <c r="B10" s="77">
        <v>961852.5</v>
      </c>
      <c r="C10" s="78">
        <v>1646000</v>
      </c>
      <c r="D10" s="78">
        <v>2822000</v>
      </c>
      <c r="E10" s="78">
        <v>2009000</v>
      </c>
      <c r="F10" s="78">
        <v>1402000</v>
      </c>
      <c r="G10" s="22">
        <f t="shared" si="0"/>
        <v>7879000</v>
      </c>
      <c r="H10" s="22">
        <f t="shared" si="1"/>
        <v>1126072.0983977353</v>
      </c>
      <c r="I10" s="22">
        <f t="shared" si="3"/>
        <v>6752927.9016022645</v>
      </c>
    </row>
    <row r="11" spans="1:9" ht="15.75" customHeight="1" x14ac:dyDescent="0.25">
      <c r="A11" s="7">
        <f t="shared" si="2"/>
        <v>2026</v>
      </c>
      <c r="B11" s="77">
        <v>974579.23080000002</v>
      </c>
      <c r="C11" s="78">
        <v>1674000</v>
      </c>
      <c r="D11" s="78">
        <v>2886000</v>
      </c>
      <c r="E11" s="78">
        <v>2085000</v>
      </c>
      <c r="F11" s="78">
        <v>1444000</v>
      </c>
      <c r="G11" s="22">
        <f t="shared" si="0"/>
        <v>8089000</v>
      </c>
      <c r="H11" s="22">
        <f t="shared" si="1"/>
        <v>1140971.6973047394</v>
      </c>
      <c r="I11" s="22">
        <f t="shared" si="3"/>
        <v>6948028.3026952604</v>
      </c>
    </row>
    <row r="12" spans="1:9" ht="15.75" customHeight="1" x14ac:dyDescent="0.25">
      <c r="A12" s="7">
        <f t="shared" si="2"/>
        <v>2027</v>
      </c>
      <c r="B12" s="77">
        <v>987058.71940000006</v>
      </c>
      <c r="C12" s="78">
        <v>1701000</v>
      </c>
      <c r="D12" s="78">
        <v>2948000</v>
      </c>
      <c r="E12" s="78">
        <v>2166000</v>
      </c>
      <c r="F12" s="78">
        <v>1488000</v>
      </c>
      <c r="G12" s="22">
        <f t="shared" si="0"/>
        <v>8303000</v>
      </c>
      <c r="H12" s="22">
        <f t="shared" si="1"/>
        <v>1155581.8417029011</v>
      </c>
      <c r="I12" s="22">
        <f t="shared" si="3"/>
        <v>7147418.1582970992</v>
      </c>
    </row>
    <row r="13" spans="1:9" ht="15.75" customHeight="1" x14ac:dyDescent="0.25">
      <c r="A13" s="7">
        <f t="shared" si="2"/>
        <v>2028</v>
      </c>
      <c r="B13" s="77">
        <v>999279.07260000019</v>
      </c>
      <c r="C13" s="78">
        <v>1728000</v>
      </c>
      <c r="D13" s="78">
        <v>3006000</v>
      </c>
      <c r="E13" s="78">
        <v>2248000</v>
      </c>
      <c r="F13" s="78">
        <v>1533000</v>
      </c>
      <c r="G13" s="22">
        <f t="shared" si="0"/>
        <v>8515000</v>
      </c>
      <c r="H13" s="22">
        <f t="shared" si="1"/>
        <v>1169888.6078350113</v>
      </c>
      <c r="I13" s="22">
        <f t="shared" si="3"/>
        <v>7345111.3921649884</v>
      </c>
    </row>
    <row r="14" spans="1:9" ht="15.75" customHeight="1" x14ac:dyDescent="0.25">
      <c r="A14" s="7">
        <f t="shared" si="2"/>
        <v>2029</v>
      </c>
      <c r="B14" s="77">
        <v>1011141.1170000002</v>
      </c>
      <c r="C14" s="78">
        <v>1758000</v>
      </c>
      <c r="D14" s="78">
        <v>3063000</v>
      </c>
      <c r="E14" s="78">
        <v>2331000</v>
      </c>
      <c r="F14" s="78">
        <v>1582000</v>
      </c>
      <c r="G14" s="22">
        <f t="shared" si="0"/>
        <v>8734000</v>
      </c>
      <c r="H14" s="22">
        <f t="shared" si="1"/>
        <v>1183775.8901665485</v>
      </c>
      <c r="I14" s="22">
        <f t="shared" si="3"/>
        <v>7550224.109833451</v>
      </c>
    </row>
    <row r="15" spans="1:9" ht="15.75" customHeight="1" x14ac:dyDescent="0.25">
      <c r="A15" s="7">
        <f t="shared" si="2"/>
        <v>2030</v>
      </c>
      <c r="B15" s="77">
        <v>1022664.936</v>
      </c>
      <c r="C15" s="78">
        <v>1792000</v>
      </c>
      <c r="D15" s="78">
        <v>3119000</v>
      </c>
      <c r="E15" s="78">
        <v>2411000</v>
      </c>
      <c r="F15" s="78">
        <v>1634000</v>
      </c>
      <c r="G15" s="22">
        <f t="shared" si="0"/>
        <v>8956000</v>
      </c>
      <c r="H15" s="22">
        <f t="shared" si="1"/>
        <v>1197267.200989035</v>
      </c>
      <c r="I15" s="22">
        <f t="shared" si="3"/>
        <v>7758732.799010965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128.78058831655673</v>
      </c>
      <c r="I17" s="22">
        <f t="shared" si="4"/>
        <v>-128.78058831655673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0.12571694575</v>
      </c>
    </row>
    <row r="4" spans="1:8" ht="15.75" customHeight="1" x14ac:dyDescent="0.25">
      <c r="B4" s="24" t="s">
        <v>7</v>
      </c>
      <c r="C4" s="79">
        <v>0.13631976934400725</v>
      </c>
    </row>
    <row r="5" spans="1:8" ht="15.75" customHeight="1" x14ac:dyDescent="0.25">
      <c r="B5" s="24" t="s">
        <v>8</v>
      </c>
      <c r="C5" s="79">
        <v>0.14664015021576443</v>
      </c>
    </row>
    <row r="6" spans="1:8" ht="15.75" customHeight="1" x14ac:dyDescent="0.25">
      <c r="B6" s="24" t="s">
        <v>10</v>
      </c>
      <c r="C6" s="79">
        <v>7.7868420684646222E-2</v>
      </c>
    </row>
    <row r="7" spans="1:8" ht="15.75" customHeight="1" x14ac:dyDescent="0.25">
      <c r="B7" s="24" t="s">
        <v>13</v>
      </c>
      <c r="C7" s="79">
        <v>0.17463892471430045</v>
      </c>
    </row>
    <row r="8" spans="1:8" ht="15.75" customHeight="1" x14ac:dyDescent="0.25">
      <c r="B8" s="24" t="s">
        <v>14</v>
      </c>
      <c r="C8" s="79">
        <v>1.3132975783572212E-2</v>
      </c>
    </row>
    <row r="9" spans="1:8" ht="15.75" customHeight="1" x14ac:dyDescent="0.25">
      <c r="B9" s="24" t="s">
        <v>27</v>
      </c>
      <c r="C9" s="79">
        <v>7.245041426342555E-2</v>
      </c>
    </row>
    <row r="10" spans="1:8" ht="15.75" customHeight="1" x14ac:dyDescent="0.25">
      <c r="B10" s="24" t="s">
        <v>15</v>
      </c>
      <c r="C10" s="79">
        <v>0.25323239924428387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0.28718070653172201</v>
      </c>
      <c r="D14" s="79">
        <v>0.28718070653172201</v>
      </c>
      <c r="E14" s="79">
        <v>0.28849737720910001</v>
      </c>
      <c r="F14" s="79">
        <v>0.28849737720910001</v>
      </c>
    </row>
    <row r="15" spans="1:8" ht="15.75" customHeight="1" x14ac:dyDescent="0.25">
      <c r="B15" s="24" t="s">
        <v>16</v>
      </c>
      <c r="C15" s="79">
        <v>0.23661132486714803</v>
      </c>
      <c r="D15" s="79">
        <v>0.23661132486714803</v>
      </c>
      <c r="E15" s="79">
        <v>0.13690758908029699</v>
      </c>
      <c r="F15" s="79">
        <v>0.13690758908029699</v>
      </c>
    </row>
    <row r="16" spans="1:8" ht="15.75" customHeight="1" x14ac:dyDescent="0.25">
      <c r="B16" s="24" t="s">
        <v>17</v>
      </c>
      <c r="C16" s="79">
        <v>2.9013541418954701E-2</v>
      </c>
      <c r="D16" s="79">
        <v>2.9013541418954701E-2</v>
      </c>
      <c r="E16" s="79">
        <v>2.5319815349009001E-2</v>
      </c>
      <c r="F16" s="79">
        <v>2.5319815349009001E-2</v>
      </c>
    </row>
    <row r="17" spans="1:8" ht="15.75" customHeight="1" x14ac:dyDescent="0.25">
      <c r="B17" s="24" t="s">
        <v>18</v>
      </c>
      <c r="C17" s="79">
        <v>2.1485211894065302E-2</v>
      </c>
      <c r="D17" s="79">
        <v>2.1485211894065302E-2</v>
      </c>
      <c r="E17" s="79">
        <v>5.9399648944377097E-2</v>
      </c>
      <c r="F17" s="79">
        <v>5.9399648944377097E-2</v>
      </c>
    </row>
    <row r="18" spans="1:8" ht="15.75" customHeight="1" x14ac:dyDescent="0.25">
      <c r="B18" s="24" t="s">
        <v>19</v>
      </c>
      <c r="C18" s="79">
        <v>4.00229383063039E-2</v>
      </c>
      <c r="D18" s="79">
        <v>4.00229383063039E-2</v>
      </c>
      <c r="E18" s="79">
        <v>4.9824612895110205E-2</v>
      </c>
      <c r="F18" s="79">
        <v>4.9824612895110205E-2</v>
      </c>
    </row>
    <row r="19" spans="1:8" ht="15.75" customHeight="1" x14ac:dyDescent="0.25">
      <c r="B19" s="24" t="s">
        <v>20</v>
      </c>
      <c r="C19" s="79">
        <v>2.4239665090876595E-2</v>
      </c>
      <c r="D19" s="79">
        <v>2.4239665090876595E-2</v>
      </c>
      <c r="E19" s="79">
        <v>2.85182278657585E-2</v>
      </c>
      <c r="F19" s="79">
        <v>2.85182278657585E-2</v>
      </c>
    </row>
    <row r="20" spans="1:8" ht="15.75" customHeight="1" x14ac:dyDescent="0.25">
      <c r="B20" s="24" t="s">
        <v>21</v>
      </c>
      <c r="C20" s="79">
        <v>9.2714043333899897E-3</v>
      </c>
      <c r="D20" s="79">
        <v>9.2714043333899897E-3</v>
      </c>
      <c r="E20" s="79">
        <v>5.0143138692262104E-3</v>
      </c>
      <c r="F20" s="79">
        <v>5.0143138692262104E-3</v>
      </c>
    </row>
    <row r="21" spans="1:8" ht="15.75" customHeight="1" x14ac:dyDescent="0.25">
      <c r="B21" s="24" t="s">
        <v>22</v>
      </c>
      <c r="C21" s="79">
        <v>1.7750442347878301E-2</v>
      </c>
      <c r="D21" s="79">
        <v>1.7750442347878301E-2</v>
      </c>
      <c r="E21" s="79">
        <v>4.5565981181656501E-2</v>
      </c>
      <c r="F21" s="79">
        <v>4.5565981181656501E-2</v>
      </c>
    </row>
    <row r="22" spans="1:8" ht="15.75" customHeight="1" x14ac:dyDescent="0.25">
      <c r="B22" s="24" t="s">
        <v>23</v>
      </c>
      <c r="C22" s="79">
        <v>0.33442476520966125</v>
      </c>
      <c r="D22" s="79">
        <v>0.33442476520966125</v>
      </c>
      <c r="E22" s="79">
        <v>0.36095243360546547</v>
      </c>
      <c r="F22" s="79">
        <v>0.36095243360546547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8.8000000000000009E-2</v>
      </c>
    </row>
    <row r="27" spans="1:8" ht="15.75" customHeight="1" x14ac:dyDescent="0.25">
      <c r="B27" s="24" t="s">
        <v>39</v>
      </c>
      <c r="C27" s="79">
        <v>9.0000000000000011E-3</v>
      </c>
    </row>
    <row r="28" spans="1:8" ht="15.75" customHeight="1" x14ac:dyDescent="0.25">
      <c r="B28" s="24" t="s">
        <v>40</v>
      </c>
      <c r="C28" s="79">
        <v>0.15679999999999999</v>
      </c>
    </row>
    <row r="29" spans="1:8" ht="15.75" customHeight="1" x14ac:dyDescent="0.25">
      <c r="B29" s="24" t="s">
        <v>41</v>
      </c>
      <c r="C29" s="79">
        <v>0.16879999999999998</v>
      </c>
    </row>
    <row r="30" spans="1:8" ht="15.75" customHeight="1" x14ac:dyDescent="0.25">
      <c r="B30" s="24" t="s">
        <v>42</v>
      </c>
      <c r="C30" s="79">
        <v>0.10589999999999999</v>
      </c>
    </row>
    <row r="31" spans="1:8" ht="15.75" customHeight="1" x14ac:dyDescent="0.25">
      <c r="B31" s="24" t="s">
        <v>43</v>
      </c>
      <c r="C31" s="79">
        <v>0.1104</v>
      </c>
    </row>
    <row r="32" spans="1:8" ht="15.75" customHeight="1" x14ac:dyDescent="0.25">
      <c r="B32" s="24" t="s">
        <v>44</v>
      </c>
      <c r="C32" s="79">
        <v>1.89E-2</v>
      </c>
    </row>
    <row r="33" spans="2:3" ht="15.75" customHeight="1" x14ac:dyDescent="0.25">
      <c r="B33" s="24" t="s">
        <v>45</v>
      </c>
      <c r="C33" s="79">
        <v>8.4900000000000003E-2</v>
      </c>
    </row>
    <row r="34" spans="2:3" ht="15.75" customHeight="1" x14ac:dyDescent="0.25">
      <c r="B34" s="24" t="s">
        <v>46</v>
      </c>
      <c r="C34" s="79">
        <v>0.25730000000223519</v>
      </c>
    </row>
    <row r="35" spans="2:3" ht="15.75" customHeight="1" x14ac:dyDescent="0.25">
      <c r="B35" s="32" t="s">
        <v>129</v>
      </c>
      <c r="C35" s="74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0.55464764283606327</v>
      </c>
      <c r="D2" s="80">
        <v>0.55464764283606327</v>
      </c>
      <c r="E2" s="80">
        <v>0.39267032453885647</v>
      </c>
      <c r="F2" s="80">
        <v>0.28993476109603078</v>
      </c>
      <c r="G2" s="80">
        <v>0.22924916478535293</v>
      </c>
    </row>
    <row r="3" spans="1:15" ht="15.75" customHeight="1" x14ac:dyDescent="0.25">
      <c r="A3" s="5"/>
      <c r="B3" s="11" t="s">
        <v>118</v>
      </c>
      <c r="C3" s="80">
        <v>0.20774075349859822</v>
      </c>
      <c r="D3" s="80">
        <v>0.20774075349859822</v>
      </c>
      <c r="E3" s="80">
        <v>0.2080642758595499</v>
      </c>
      <c r="F3" s="80">
        <v>0.20562749013902895</v>
      </c>
      <c r="G3" s="80">
        <v>0.23028181868078246</v>
      </c>
    </row>
    <row r="4" spans="1:15" ht="15.75" customHeight="1" x14ac:dyDescent="0.25">
      <c r="A4" s="5"/>
      <c r="B4" s="11" t="s">
        <v>116</v>
      </c>
      <c r="C4" s="81">
        <v>0.12659634621513943</v>
      </c>
      <c r="D4" s="81">
        <v>0.12659634621513943</v>
      </c>
      <c r="E4" s="81">
        <v>0.19865888175298804</v>
      </c>
      <c r="F4" s="81">
        <v>0.22884724123505976</v>
      </c>
      <c r="G4" s="81">
        <v>0.25611414657370524</v>
      </c>
    </row>
    <row r="5" spans="1:15" ht="15.75" customHeight="1" x14ac:dyDescent="0.25">
      <c r="A5" s="5"/>
      <c r="B5" s="11" t="s">
        <v>119</v>
      </c>
      <c r="C5" s="81">
        <v>0.1110152574501992</v>
      </c>
      <c r="D5" s="81">
        <v>0.1110152574501992</v>
      </c>
      <c r="E5" s="81">
        <v>0.20060651784860561</v>
      </c>
      <c r="F5" s="81">
        <v>0.27559050752988051</v>
      </c>
      <c r="G5" s="81">
        <v>0.28435486996015935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0.78084030518928571</v>
      </c>
      <c r="D8" s="80">
        <v>0.78084030518928571</v>
      </c>
      <c r="E8" s="80">
        <v>0.59164227824341276</v>
      </c>
      <c r="F8" s="80">
        <v>0.62958774335766432</v>
      </c>
      <c r="G8" s="80">
        <v>0.69086849408390283</v>
      </c>
    </row>
    <row r="9" spans="1:15" ht="15.75" customHeight="1" x14ac:dyDescent="0.25">
      <c r="B9" s="7" t="s">
        <v>121</v>
      </c>
      <c r="C9" s="80">
        <v>0.15216944781071429</v>
      </c>
      <c r="D9" s="80">
        <v>0.15216944781071429</v>
      </c>
      <c r="E9" s="80">
        <v>0.2913893617565872</v>
      </c>
      <c r="F9" s="80">
        <v>0.2565785666423358</v>
      </c>
      <c r="G9" s="80">
        <v>0.24666247624943052</v>
      </c>
    </row>
    <row r="10" spans="1:15" ht="15.75" customHeight="1" x14ac:dyDescent="0.25">
      <c r="B10" s="7" t="s">
        <v>122</v>
      </c>
      <c r="C10" s="81">
        <v>5.0951939000000002E-2</v>
      </c>
      <c r="D10" s="81">
        <v>5.0951939000000002E-2</v>
      </c>
      <c r="E10" s="81">
        <v>9.7851114000000003E-2</v>
      </c>
      <c r="F10" s="81">
        <v>9.4003220999999998E-2</v>
      </c>
      <c r="G10" s="81">
        <v>5.3768386600000009E-2</v>
      </c>
    </row>
    <row r="11" spans="1:15" ht="15.75" customHeight="1" x14ac:dyDescent="0.25">
      <c r="B11" s="7" t="s">
        <v>123</v>
      </c>
      <c r="C11" s="81">
        <v>1.6038307999999998E-2</v>
      </c>
      <c r="D11" s="81">
        <v>1.6038307999999998E-2</v>
      </c>
      <c r="E11" s="81">
        <v>1.9117246000000001E-2</v>
      </c>
      <c r="F11" s="81">
        <v>1.9830469E-2</v>
      </c>
      <c r="G11" s="81">
        <v>8.7006430666666662E-3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0.78465574125000004</v>
      </c>
      <c r="D14" s="82">
        <v>0.77095435153199998</v>
      </c>
      <c r="E14" s="82">
        <v>0.77095435153199998</v>
      </c>
      <c r="F14" s="82">
        <v>0.43645716483000002</v>
      </c>
      <c r="G14" s="82">
        <v>0.43645716483000002</v>
      </c>
      <c r="H14" s="83">
        <v>0.35600000000000004</v>
      </c>
      <c r="I14" s="83">
        <v>0.35600000000000004</v>
      </c>
      <c r="J14" s="83">
        <v>0.35600000000000004</v>
      </c>
      <c r="K14" s="83">
        <v>0.35600000000000004</v>
      </c>
      <c r="L14" s="83">
        <v>0.46494788073799997</v>
      </c>
      <c r="M14" s="83">
        <v>0.29313581804650002</v>
      </c>
      <c r="N14" s="83">
        <v>0.35113593779200003</v>
      </c>
      <c r="O14" s="83">
        <v>0.38588890441150009</v>
      </c>
    </row>
    <row r="15" spans="1:15" ht="15.75" customHeight="1" x14ac:dyDescent="0.25">
      <c r="B15" s="16" t="s">
        <v>68</v>
      </c>
      <c r="C15" s="80">
        <f>iron_deficiency_anaemia*C14</f>
        <v>0.41099271906940049</v>
      </c>
      <c r="D15" s="80">
        <f t="shared" ref="D15:O15" si="0">iron_deficiency_anaemia*D14</f>
        <v>0.40381610502174237</v>
      </c>
      <c r="E15" s="80">
        <f t="shared" si="0"/>
        <v>0.40381610502174237</v>
      </c>
      <c r="F15" s="80">
        <f t="shared" si="0"/>
        <v>0.22861072378702005</v>
      </c>
      <c r="G15" s="80">
        <f t="shared" si="0"/>
        <v>0.22861072378702005</v>
      </c>
      <c r="H15" s="80">
        <f t="shared" si="0"/>
        <v>0.18646828194441201</v>
      </c>
      <c r="I15" s="80">
        <f t="shared" si="0"/>
        <v>0.18646828194441201</v>
      </c>
      <c r="J15" s="80">
        <f t="shared" si="0"/>
        <v>0.18646828194441201</v>
      </c>
      <c r="K15" s="80">
        <f t="shared" si="0"/>
        <v>0.18646828194441201</v>
      </c>
      <c r="L15" s="80">
        <f t="shared" si="0"/>
        <v>0.243533799199186</v>
      </c>
      <c r="M15" s="80">
        <f t="shared" si="0"/>
        <v>0.1535408212570242</v>
      </c>
      <c r="N15" s="80">
        <f t="shared" si="0"/>
        <v>0.18392054789048923</v>
      </c>
      <c r="O15" s="80">
        <f t="shared" si="0"/>
        <v>0.20212371075006696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0.69799999999999995</v>
      </c>
      <c r="D2" s="81">
        <v>0.49700000000000005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0.191</v>
      </c>
      <c r="D3" s="81">
        <v>0.20800000000000002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0.106</v>
      </c>
      <c r="D4" s="81">
        <v>0.28999999999999998</v>
      </c>
      <c r="E4" s="81">
        <v>0.98699999999999999</v>
      </c>
      <c r="F4" s="81">
        <v>0.79299999999999993</v>
      </c>
      <c r="G4" s="81">
        <v>0</v>
      </c>
    </row>
    <row r="5" spans="1:7" x14ac:dyDescent="0.25">
      <c r="B5" s="43" t="s">
        <v>169</v>
      </c>
      <c r="C5" s="80">
        <f>1-SUM(C2:C4)</f>
        <v>5.0000000000000044E-3</v>
      </c>
      <c r="D5" s="80">
        <f>1-SUM(D2:D4)</f>
        <v>4.9999999999998934E-3</v>
      </c>
      <c r="E5" s="80">
        <f>1-SUM(E2:E4)</f>
        <v>1.3000000000000012E-2</v>
      </c>
      <c r="F5" s="80">
        <f>1-SUM(F2:F4)</f>
        <v>0.20700000000000007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0.49506999999999995</v>
      </c>
      <c r="D2" s="144">
        <v>0.49258000000000002</v>
      </c>
      <c r="E2" s="144">
        <v>0.48996000000000001</v>
      </c>
      <c r="F2" s="144">
        <v>0.48723999999999995</v>
      </c>
      <c r="G2" s="144">
        <v>0.48435</v>
      </c>
      <c r="H2" s="144">
        <v>0.48080000000000001</v>
      </c>
      <c r="I2" s="144">
        <v>0.47728999999999999</v>
      </c>
      <c r="J2" s="144">
        <v>0.4738</v>
      </c>
      <c r="K2" s="144">
        <v>0.47034999999999999</v>
      </c>
      <c r="L2" s="144">
        <v>0.46692</v>
      </c>
      <c r="M2" s="144">
        <v>0.46353</v>
      </c>
      <c r="N2" s="144">
        <v>0.46017000000000002</v>
      </c>
      <c r="O2" s="144">
        <v>0.45683000000000001</v>
      </c>
      <c r="P2" s="144">
        <v>0.45351999999999998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9.5640000000000003E-2</v>
      </c>
      <c r="D4" s="144">
        <v>9.5589999999999994E-2</v>
      </c>
      <c r="E4" s="144">
        <v>9.5500000000000002E-2</v>
      </c>
      <c r="F4" s="144">
        <v>9.5410000000000009E-2</v>
      </c>
      <c r="G4" s="144">
        <v>9.5259999999999997E-2</v>
      </c>
      <c r="H4" s="144">
        <v>9.484999999999999E-2</v>
      </c>
      <c r="I4" s="144">
        <v>9.4460000000000002E-2</v>
      </c>
      <c r="J4" s="144">
        <v>9.4079999999999997E-2</v>
      </c>
      <c r="K4" s="144">
        <v>9.3719999999999998E-2</v>
      </c>
      <c r="L4" s="144">
        <v>9.3379999999999991E-2</v>
      </c>
      <c r="M4" s="144">
        <v>9.3049999999999994E-2</v>
      </c>
      <c r="N4" s="144">
        <v>9.2729999999999993E-2</v>
      </c>
      <c r="O4" s="144">
        <v>9.2429999999999998E-2</v>
      </c>
      <c r="P4" s="144">
        <v>9.212999999999999E-2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0.26377141026809214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0.18646828194441203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0.18895770842776383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0.53050000000000008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0.85766666666666669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73.876999999999995</v>
      </c>
      <c r="D13" s="143">
        <v>71.582999999999998</v>
      </c>
      <c r="E13" s="143">
        <v>69.402000000000001</v>
      </c>
      <c r="F13" s="143">
        <v>67.323999999999998</v>
      </c>
      <c r="G13" s="143">
        <v>65.352000000000004</v>
      </c>
      <c r="H13" s="143">
        <v>63.453000000000003</v>
      </c>
      <c r="I13" s="143">
        <v>61.616</v>
      </c>
      <c r="J13" s="143">
        <v>59.844999999999999</v>
      </c>
      <c r="K13" s="143">
        <v>58.14</v>
      </c>
      <c r="L13" s="143">
        <v>56.517000000000003</v>
      </c>
      <c r="M13" s="143">
        <v>54.938000000000002</v>
      </c>
      <c r="N13" s="143">
        <v>53.383000000000003</v>
      </c>
      <c r="O13" s="143">
        <v>51.905999999999999</v>
      </c>
      <c r="P13" s="143">
        <v>50.476999999999997</v>
      </c>
    </row>
    <row r="14" spans="1:16" x14ac:dyDescent="0.25">
      <c r="B14" s="16" t="s">
        <v>170</v>
      </c>
      <c r="C14" s="143">
        <f>maternal_mortality</f>
        <v>3.53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0.70700000000000007</v>
      </c>
      <c r="E2" s="92">
        <f>food_insecure</f>
        <v>0.70700000000000007</v>
      </c>
      <c r="F2" s="92">
        <f>food_insecure</f>
        <v>0.70700000000000007</v>
      </c>
      <c r="G2" s="92">
        <f>food_insecure</f>
        <v>0.70700000000000007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0.70700000000000007</v>
      </c>
      <c r="F5" s="92">
        <f>food_insecure</f>
        <v>0.70700000000000007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0.14187394853759613</v>
      </c>
      <c r="D7" s="92">
        <f>diarrhoea_1_5mo/26</f>
        <v>0.1544093277023077</v>
      </c>
      <c r="E7" s="92">
        <f>diarrhoea_6_11mo/26</f>
        <v>0.1544093277023077</v>
      </c>
      <c r="F7" s="92">
        <f>diarrhoea_12_23mo/26</f>
        <v>0.10703971765076922</v>
      </c>
      <c r="G7" s="92">
        <f>diarrhoea_24_59mo/26</f>
        <v>0.10703971765076922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0.70700000000000007</v>
      </c>
      <c r="F8" s="92">
        <f>food_insecure</f>
        <v>0.70700000000000007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0.40500000000000003</v>
      </c>
      <c r="E9" s="92">
        <f>IF(ISBLANK(comm_deliv), frac_children_health_facility,1)</f>
        <v>0.40500000000000003</v>
      </c>
      <c r="F9" s="92">
        <f>IF(ISBLANK(comm_deliv), frac_children_health_facility,1)</f>
        <v>0.40500000000000003</v>
      </c>
      <c r="G9" s="92">
        <f>IF(ISBLANK(comm_deliv), frac_children_health_facility,1)</f>
        <v>0.40500000000000003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0.14187394853759613</v>
      </c>
      <c r="D11" s="92">
        <f>diarrhoea_1_5mo/26</f>
        <v>0.1544093277023077</v>
      </c>
      <c r="E11" s="92">
        <f>diarrhoea_6_11mo/26</f>
        <v>0.1544093277023077</v>
      </c>
      <c r="F11" s="92">
        <f>diarrhoea_12_23mo/26</f>
        <v>0.10703971765076922</v>
      </c>
      <c r="G11" s="92">
        <f>diarrhoea_24_59mo/26</f>
        <v>0.10703971765076922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0.70700000000000007</v>
      </c>
      <c r="I14" s="92">
        <f>food_insecure</f>
        <v>0.70700000000000007</v>
      </c>
      <c r="J14" s="92">
        <f>food_insecure</f>
        <v>0.70700000000000007</v>
      </c>
      <c r="K14" s="92">
        <f>food_insecure</f>
        <v>0.70700000000000007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0.51100000000000001</v>
      </c>
      <c r="I17" s="92">
        <f>frac_PW_health_facility</f>
        <v>0.51100000000000001</v>
      </c>
      <c r="J17" s="92">
        <f>frac_PW_health_facility</f>
        <v>0.51100000000000001</v>
      </c>
      <c r="K17" s="92">
        <f>frac_PW_health_facility</f>
        <v>0.51100000000000001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0.6</v>
      </c>
      <c r="I18" s="92">
        <f>frac_malaria_risk</f>
        <v>0.6</v>
      </c>
      <c r="J18" s="92">
        <f>frac_malaria_risk</f>
        <v>0.6</v>
      </c>
      <c r="K18" s="92">
        <f>frac_malaria_risk</f>
        <v>0.6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0.504</v>
      </c>
      <c r="M23" s="92">
        <f>famplan_unmet_need</f>
        <v>0.504</v>
      </c>
      <c r="N23" s="92">
        <f>famplan_unmet_need</f>
        <v>0.504</v>
      </c>
      <c r="O23" s="92">
        <f>famplan_unmet_need</f>
        <v>0.504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0.44509244644222246</v>
      </c>
      <c r="M24" s="92">
        <f>(1-food_insecure)*(0.49)+food_insecure*(0.7)</f>
        <v>0.63846999999999998</v>
      </c>
      <c r="N24" s="92">
        <f>(1-food_insecure)*(0.49)+food_insecure*(0.7)</f>
        <v>0.63846999999999998</v>
      </c>
      <c r="O24" s="92">
        <f>(1-food_insecure)*(0.49)+food_insecure*(0.7)</f>
        <v>0.63846999999999998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0.19075390561809535</v>
      </c>
      <c r="M25" s="92">
        <f>(1-food_insecure)*(0.21)+food_insecure*(0.3)</f>
        <v>0.27362999999999998</v>
      </c>
      <c r="N25" s="92">
        <f>(1-food_insecure)*(0.21)+food_insecure*(0.3)</f>
        <v>0.27362999999999998</v>
      </c>
      <c r="O25" s="92">
        <f>(1-food_insecure)*(0.21)+food_insecure*(0.3)</f>
        <v>0.27362999999999998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6.1277156393051119E-2</v>
      </c>
      <c r="M26" s="92">
        <f>(1-food_insecure)*(0.3)</f>
        <v>8.7899999999999978E-2</v>
      </c>
      <c r="N26" s="92">
        <f>(1-food_insecure)*(0.3)</f>
        <v>8.7899999999999978E-2</v>
      </c>
      <c r="O26" s="92">
        <f>(1-food_insecure)*(0.3)</f>
        <v>8.7899999999999978E-2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0.30287649154663099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0.6</v>
      </c>
      <c r="D33" s="92">
        <f t="shared" si="3"/>
        <v>0.6</v>
      </c>
      <c r="E33" s="92">
        <f t="shared" si="3"/>
        <v>0.6</v>
      </c>
      <c r="F33" s="92">
        <f t="shared" si="3"/>
        <v>0.6</v>
      </c>
      <c r="G33" s="92">
        <f t="shared" si="3"/>
        <v>0.6</v>
      </c>
      <c r="H33" s="92">
        <f t="shared" si="3"/>
        <v>0.6</v>
      </c>
      <c r="I33" s="92">
        <f t="shared" si="3"/>
        <v>0.6</v>
      </c>
      <c r="J33" s="92">
        <f t="shared" si="3"/>
        <v>0.6</v>
      </c>
      <c r="K33" s="92">
        <f t="shared" si="3"/>
        <v>0.6</v>
      </c>
      <c r="L33" s="92">
        <f t="shared" si="3"/>
        <v>0.6</v>
      </c>
      <c r="M33" s="92">
        <f t="shared" si="3"/>
        <v>0.6</v>
      </c>
      <c r="N33" s="92">
        <f t="shared" si="3"/>
        <v>0.6</v>
      </c>
      <c r="O33" s="92">
        <f t="shared" si="3"/>
        <v>0.6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2020-03-24T06:49:46Z</dcterms:modified>
</cp:coreProperties>
</file>