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73CA96BD-0C71-4E44-B149-3ADCDF97E765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G21" i="2"/>
  <c r="H21" i="2"/>
  <c r="I21" i="2"/>
  <c r="G22" i="2"/>
  <c r="H22" i="2"/>
  <c r="G23" i="2"/>
  <c r="H23" i="2"/>
  <c r="I23" i="2" s="1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G30" i="2"/>
  <c r="H30" i="2"/>
  <c r="I30" i="2" s="1"/>
  <c r="G31" i="2"/>
  <c r="H31" i="2"/>
  <c r="I31" i="2" s="1"/>
  <c r="G32" i="2"/>
  <c r="H32" i="2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I5" i="2" s="1"/>
  <c r="H6" i="2"/>
  <c r="H7" i="2"/>
  <c r="H8" i="2"/>
  <c r="H9" i="2"/>
  <c r="H10" i="2"/>
  <c r="H11" i="2"/>
  <c r="H12" i="2"/>
  <c r="I12" i="2" s="1"/>
  <c r="H13" i="2"/>
  <c r="I13" i="2" s="1"/>
  <c r="H14" i="2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I24" i="2"/>
  <c r="I22" i="2"/>
  <c r="I18" i="2"/>
  <c r="I32" i="2"/>
  <c r="I20" i="2"/>
  <c r="I29" i="2"/>
  <c r="I36" i="2"/>
  <c r="A3" i="2"/>
  <c r="A24" i="2"/>
  <c r="A18" i="2"/>
  <c r="A36" i="2"/>
  <c r="A40" i="2"/>
  <c r="A22" i="2"/>
  <c r="A25" i="2"/>
  <c r="A29" i="2"/>
  <c r="A27" i="2"/>
  <c r="A31" i="2"/>
  <c r="A20" i="2"/>
  <c r="A16" i="2"/>
  <c r="I17" i="2"/>
  <c r="A19" i="2"/>
  <c r="A35" i="2"/>
  <c r="A28" i="2"/>
  <c r="A17" i="2"/>
  <c r="A33" i="2"/>
  <c r="A30" i="2"/>
  <c r="A26" i="2"/>
  <c r="A23" i="2"/>
  <c r="A39" i="2"/>
  <c r="A32" i="2"/>
  <c r="A21" i="2"/>
  <c r="A37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8" i="2"/>
  <c r="C8" i="51" l="1"/>
  <c r="C7" i="51"/>
  <c r="I15" i="2"/>
  <c r="I14" i="2"/>
  <c r="I11" i="2"/>
  <c r="I10" i="2"/>
  <c r="I9" i="2"/>
  <c r="I8" i="2"/>
  <c r="I7" i="2"/>
  <c r="I6" i="2"/>
  <c r="I4" i="2"/>
  <c r="I3" i="2"/>
  <c r="I2" i="2"/>
  <c r="C6" i="5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EEFA5B91-1846-4F1F-A3E0-A85FDC91D91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929F9188-D506-439C-AC8A-9477DF19175E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AEF40F13-4C4D-4295-9D06-A421313515E1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A076B518-660E-4DDD-A379-E8E148BA5ADE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11" authorId="0" shapeId="0" xr:uid="{93A7AFAA-861D-4D28-B231-4FFD3DC083E8}">
      <text>
        <r>
          <rPr>
            <sz val="9"/>
            <color indexed="81"/>
            <rFont val="Tahoma"/>
            <charset val="1"/>
          </rPr>
          <t>Source: UNICEF Data (global level) [Filler data]</t>
        </r>
      </text>
    </comment>
    <comment ref="C12" authorId="0" shapeId="0" xr:uid="{D51B8293-772B-4DC9-B544-B934ADD553BA}">
      <text>
        <r>
          <rPr>
            <sz val="9"/>
            <color indexed="81"/>
            <rFont val="Tahoma"/>
            <charset val="1"/>
          </rPr>
          <t>Source: Old WHO Global Health Observatory data [Filler data]</t>
        </r>
      </text>
    </comment>
    <comment ref="C13" authorId="0" shapeId="0" xr:uid="{C1B0BD27-6061-4359-A68C-288EC1956FAE}">
      <text>
        <r>
          <rPr>
            <sz val="9"/>
            <color indexed="81"/>
            <rFont val="Tahoma"/>
            <charset val="1"/>
          </rPr>
          <t>Source: WHO Global Health Observatory (Region level)</t>
        </r>
      </text>
    </comment>
    <comment ref="C16" authorId="0" shapeId="0" xr:uid="{E0881A52-0D32-402E-B655-808B72930DEC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12B1A7FF-1DB0-4FAD-AF73-4EFEFEBA4E49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7041A3B6-21BF-4A48-BE22-3355E482D23F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873D9212-9EDB-47BD-B363-CF304B52A1A2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FF5F39EB-E0E7-475F-8225-94D2D9FAEB26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524EB180-A681-4466-89E3-096F24FEE215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29F9F51D-86E1-461A-B3C2-105835A247A0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17259C8F-19C6-4F0C-99CE-9F5ED7A3DDFC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46BDFA42-6AC2-4978-B6A9-EE264C24BBEB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74FCE983-F127-4981-A0CA-3A816E9128F0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F5C878DF-FD03-44C3-B9C7-F9FD2CA62163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4B9714B9-5A02-496D-8AF7-D976E612569B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BA24A3A0-4D16-45B7-B788-173AAF8FC4A6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725BF3CA-96A1-4159-9BFA-19140AEE40BA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530035D9-A1FF-45B2-ABA8-60B36EB47FF2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0A8155F0-F808-41DE-9E35-1DA9EED6B512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CB595E2C-6B26-43BE-A7C1-A28ACDD0E090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181AC365-AF48-4A32-8B2B-B97CB030F5B8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E1997F88-A43B-4FE5-BCFD-0F9165408DA9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A4D1421F-9BD2-4E9D-939D-EB2FCD4DBD4D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6D515F7D-EF75-41D6-B69A-F4860A1BB5F9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E0E17E67-A1DF-4CCC-A4F1-4A59D05347B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523CB5E2-E14B-4A5E-933D-476183070FD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1609175B-27A6-4B54-BADB-68BE4A0412F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951E556E-08B7-4495-89BE-1A2EA1A6294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ED3E4FAD-E874-4993-A5DB-4FC55983B2D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23B6C044-373F-4676-9389-A383CB7C2FB7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88A0015D-1A08-4650-BAB4-70CC72780F86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C252FE83-AEED-465F-963D-1836CA25DEB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78F522A9-C75D-43B7-AB0B-618D7E95C01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88208EE4-28E2-4FA5-A558-1BD2CA3EA39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A6D2DDF4-FFF2-4EB6-A807-B6570B3A6DC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F39E774C-F85E-42BA-B9A9-3ED94B0194A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ECEBD241-147D-4839-8BFF-991A4EDCE31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50D1C1C6-D350-4CC2-B1F9-297BE10E210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8E1CFF07-A79A-4C98-9964-41F46BCB39F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1BC9F1BB-4597-4184-99A6-92F7716F2E5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74CA7EB5-09B4-4B37-B43D-FEABD444517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58ADC828-876C-4801-92B9-44618A22568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C1CE0A59-5F84-42E6-A5E1-92CAD3C0DF0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5832149A-8B76-47F6-80F7-B375FF768E5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373658E0-7801-40D3-BE19-E15D56C32A8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7A910BE3-484A-4C88-90B8-450F4CB0290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B944092F-ED8F-42EB-87DA-3A77EACF31F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E97BF182-29CD-4E76-AD42-0EBAA0811F5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6568AB7A-5A13-4D18-AD4E-44B86D841E7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3C51D703-155E-4A6A-964E-894A72A9497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6CC73621-69BC-46A1-8944-F91502844FC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21CFF1B1-6D38-441A-AD24-8959B076FF5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6A4015E2-7E06-42DE-B4A8-3EE9C630A22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42D92A3C-3A5E-4EBA-8D1E-25A109A4394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0F9D6521-8C0B-4489-A8A8-AF03EEA2B5E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0903725E-B5C4-4C20-9A81-D29B0652D85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EC8F04C8-C400-453E-8667-DD6D76BC99B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CA16BD40-9636-4D20-9908-04AAADDA5A8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F3973D28-0FF5-4622-9F79-78A45C7B88F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7D54FF54-8DDC-4777-8FF2-CCA691C1CD8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CE0CC782-4D01-4A6E-B491-778A44E790C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A87E7B77-C79E-4033-B036-498133507CC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3B8EC0A7-5319-4342-80E5-6AA6F52B3B6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6D01C236-3A0B-48BF-8CA3-7A53E882108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590742E2-C0E3-4FDF-BC3E-791E0ABCBFB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D0DE08D4-1005-4E7D-A67B-D4EA294E8F0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AC1A662B-91DC-4487-8652-6713E0664A0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B26E5591-90B4-48EE-9405-29746ED34E7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F6E5C2A1-39C9-4DDA-A81D-8BA72D5F400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F508D46D-505E-41FC-A51A-8B0D2427230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A6024C14-880F-4FF4-8E42-03BF27162CF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AC1E91B0-DD30-461B-AA48-DE9033D1C63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65E3CE0A-E99C-49A4-9460-AF16D745B5D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EFA16C87-ED96-4003-ADF9-316B1ADB28F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E3F05F18-E49B-4C07-B888-5E325CE4D86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B15F2F77-7834-4124-9EC0-D9DB1143E54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959A6939-5B2B-44B8-9190-F0070FE773D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991EA38D-70CF-4AE9-B1EB-19E10CDB9A4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7B02E760-4760-4E23-B39C-C2564F1DF70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367BBDA8-477D-493A-ACB9-77C5E3BE982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0DFAEF5B-43C3-473D-BBA1-B896497FFF3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C8660548-0495-4535-B523-6EDDB625476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A25ACF4D-109C-4AC5-889B-D91C96720D3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011D2613-89EB-4FE3-BC29-CE8B9168195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B5567A70-9872-497A-8CF8-78365F018A5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DE79C2BC-9CFC-4DF8-AC5B-E5DBD3A22B8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F98B135B-B6C4-4163-9E70-219CD3D1CF6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8AC3B865-68F7-4754-A248-723BF05A5F3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B08BE4F5-B9F7-48DA-9D4C-A513F131196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D87CD761-0D59-4DFD-B9E2-D9B701E7C5D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2CC5F559-2DD0-42BE-84EB-F6FA163EC24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0472D096-AC57-428D-B147-2378B2DD396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A7B71F99-BE46-4B73-81BB-3C269C8CA0E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79AF085D-8D85-4597-BEAF-4511B27CB8D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934DEC96-3FE9-4A10-8B6B-35D1919B909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D7FA4B8B-CAEE-4321-9EE9-819A9EFA566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DA80B79D-7EF1-431E-8AB6-D46867948C8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071FBC73-0597-4799-9B33-8D8F3738378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F7473E93-35D3-4CCE-B2CA-342DEAF9BDA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FE497C83-EBA9-4302-B798-DAAFD09A7C8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7DA69698-64D3-4FA1-A0E7-ACB8720EF69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79B73E5C-1BB4-42A7-9F8E-4F4E1FB0E55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BB87BABB-9142-4707-A62B-0038063555C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96DC3407-F5A3-4443-8626-CCA01E48BA9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042AF91D-AB7F-499B-A5D3-3815DEEFE21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7A318904-1222-43F4-8197-B8AD2C57A53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EED778F3-6022-476C-BCFE-F32A6434B4C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67021655-ED5B-43D2-BD67-82F332A8730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5AEC7776-2B58-47BD-A174-B33424C298C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7C7FCD7E-E45D-413D-8A7C-BF834D40FFF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4ECAE881-4F13-48BE-8CB5-2332E6754C8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58F3012F-911D-4606-BCE0-AF3B0314332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28E95451-CD31-4F0A-81F8-A12BE6783F8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92630ED0-FA23-40F1-80DF-2E2721026BC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1C966912-01C2-4C15-A250-BB3E359B231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A74F417B-CF5C-4977-9630-007C9160015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95087824-20DC-42DE-942F-B6A9AF2E5BE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AE1B1A86-5ECB-486F-BF0F-6F05A8A4173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5E0ADAA5-4662-4301-8C8D-51D53732ED6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43B701E7-836B-400E-81D9-5B2034CC670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67BFE1AB-8145-4493-A312-3808EE991FB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495BF4E0-B033-48C6-AF6B-7D6B5AE2CEC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DE5497C5-41AF-48AB-9B1A-3553723E910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9601E48A-D22F-4670-AC4A-B36AB9848F8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BB1CC7BE-B680-4DE4-9C19-99766BDBF5F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720B26D8-7E80-4EA7-BAE3-B7C37498CF1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D784B7D6-0ECF-47BB-9F2A-2EDC3FFFE81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B811C404-E740-459B-B175-39E16D35E95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47B70881-84DA-4EE0-8875-F3566267A59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D718F5C0-88D2-4FDD-9BE6-4FE89FA571B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3406E920-14F0-4573-9236-5D467B1F7F3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0E04282C-5384-4FAA-8093-4560B27AD05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D28AF550-AF74-42E0-B2EF-0D9D0373C3B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98DF7D58-82CB-4DB6-AE7D-5D5921FC076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54929C2A-86A1-4F9C-B883-13C560BC81D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653C25F1-D68C-4FCF-8EF2-62B28D66403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7FE3A7CB-AB4A-4176-ABEF-00F8471E964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F418EC0C-AF0D-4EBD-92FF-B46C7EC0BD2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A07C863C-63FD-431C-B0A7-D7936A44339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217CFA5C-9538-498B-AE65-DE17037E6C2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7B78BF30-197D-401F-9874-EB7814E5C5E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5BDDCF28-FC09-4B97-AE8C-29CBE770822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ED330098-14DF-45D8-B8CA-56D0D88B738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74B755EB-FBD3-4DDC-93D4-C1D86E72E69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29FBDBCE-E0FD-49DC-BA0B-4F9F6A8F621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E9CADF15-7EF5-47D6-9965-3C3C8F13808E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55E4879A-1096-4840-B861-B665675E7C24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46FD733E-4398-4C63-B15F-B366E0522183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2A7ED6E5-D06D-4C6F-8D93-32DDCEB9C297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EB9AFC92-E91C-4091-9D16-28BC189DC625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5C77006B-56DE-4552-8E42-BE43FBF5718C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C5D5C157-94EA-4FC9-8F43-3D2F7DBD676C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74934C96-9FB5-4AF1-A404-6D1EB42F7308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D01EF54E-AF9B-4729-93D6-3E5C123647D1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B2B7DCDA-979F-439D-9A34-22C8A24A16C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1306CE4A-9813-483B-AAF2-7169F30EA6D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690EC1A8-A0A3-49AA-AC8A-6B519340AC7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55058C52-D1F1-4981-8ADB-3C2624BDA18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1817AC02-61A1-480C-BD44-71372090DA7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55E4758D-111B-4E7A-9E10-8A1FB0BEB40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6998DF67-B337-4A4D-BE37-BC36A41EE87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20225524-C2A0-4E31-AE72-7546194C0F4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2A369CDB-0BAD-4DA6-B9AC-08717FC86B7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3C684BA6-21E6-462A-B825-015CCC1AA9B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AC501699-0B2B-4A0D-B0FE-003033020E5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2C3F09DD-E9BC-4500-92EE-AB7BFA1B7C1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AC436E25-640A-4038-9E74-4F77AD74967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BE0EB3E2-25B5-4389-B840-1DE8A0ADE25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F3160BB1-9FBF-4A4F-913C-D1A554451B4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B61DC0B6-2A3F-4DC4-A3C0-76B7DD442BF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A8263B5E-8D0D-40DF-B6AC-EB2E90FC201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56EDB4D0-0382-41BF-8934-69151975F85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9C7E5DC8-D90B-4B15-95C8-D4D3FCE61FB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3B0F2D81-9A79-4B4E-BE09-A2A94F66D16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60EDCE09-0366-4520-9ACE-E5E26A3704D4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D8" authorId="0" shapeId="0" xr:uid="{B61C76ED-DA02-4714-AAE1-7D0224C7C67F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E8" authorId="0" shapeId="0" xr:uid="{3E233A93-0313-466D-8B40-3CC01F9AD864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F8" authorId="0" shapeId="0" xr:uid="{D24B8263-24FB-47DD-8414-3D570AA2ACED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G8" authorId="0" shapeId="0" xr:uid="{154258C6-D93F-41D3-BF12-FB736A394AE3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C9" authorId="0" shapeId="0" xr:uid="{66AEC144-2D37-4B0A-9D4B-3DBD96BE3394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D9" authorId="0" shapeId="0" xr:uid="{E3884731-AE7D-43E7-96E3-E63D8B24DA3C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E9" authorId="0" shapeId="0" xr:uid="{2E1D3871-000D-45E0-9230-4DDC7DE7DED2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F9" authorId="0" shapeId="0" xr:uid="{A01CC7C9-AC3E-400B-845A-A0E9A2F2C465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G9" authorId="0" shapeId="0" xr:uid="{239C9B37-B6C5-4E72-849A-6BC72E7854ED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C10" authorId="0" shapeId="0" xr:uid="{AD6EB4ED-6458-46C5-B04B-79853B39E88A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D10" authorId="0" shapeId="0" xr:uid="{9A79B35B-E98D-4604-B7DB-6514735EF326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E10" authorId="0" shapeId="0" xr:uid="{D0401CEF-8716-46F9-A9A4-097DCEEDFCDF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F10" authorId="0" shapeId="0" xr:uid="{45F520FA-D92D-41BF-8117-CFA63546AC5A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G10" authorId="0" shapeId="0" xr:uid="{FC338546-E79B-4425-9CB2-167CE0A82F63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C11" authorId="0" shapeId="0" xr:uid="{3C5A30B6-4883-4D91-87D2-3F73D24493E6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D11" authorId="0" shapeId="0" xr:uid="{A01C6970-C3E0-4ADB-B704-ABBA835AD0DB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E11" authorId="0" shapeId="0" xr:uid="{ECF9140A-E284-409D-8EAE-1B0B66C8BA8C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F11" authorId="0" shapeId="0" xr:uid="{B240E85C-292C-4A53-8165-35CBD6F8944B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G11" authorId="0" shapeId="0" xr:uid="{8EBBDD3F-45CA-43E2-ABAB-C91EC46B52A5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C14" authorId="0" shapeId="0" xr:uid="{6BB35F40-02D3-47AE-976F-D0486C605DD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A7D7DB0B-2046-4CCF-804F-6CBEC73D923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4D11591C-4359-4E3B-B5D0-F10CF391389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14E73858-55B7-46A6-8FCE-E2C32AC9F1E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A2557788-5F76-428D-ABF5-4838A337215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F79EAB46-D6E0-4A55-9C91-2E8A3F40FCC7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9397A1A8-0B97-47E2-972F-689C492D2505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66A07C0B-7701-4421-A739-0AC9B5FB469A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12F42E11-4EAA-43DE-88EB-E37A0C1BF6EB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52E5C109-7604-4F2C-8F7A-9AAD3A726DF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7C9307E9-46DA-4BDD-A4E5-A3FC91EF83F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0443A282-D9B1-415C-A368-D86D2309AD9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A645F197-72A4-494C-9E25-6116810FE3A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4C7637D5-5AD4-4139-BC5D-7E53DD9F90A9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34E7C574-A866-4F9D-BB25-1D265C326896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F11137B3-7176-4C78-93CB-A1AB392450BA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A91DC292-2202-49D0-BFC8-710B7ADDF378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B14BC857-260D-4BF6-9B22-DA679E9E3475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4" authorId="0" shapeId="0" xr:uid="{8C117B66-6FE6-4977-AE0A-D98F2FEBA0F3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E4" authorId="0" shapeId="0" xr:uid="{2E1C575B-9470-4950-9325-6740811F29AD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F4" authorId="0" shapeId="0" xr:uid="{E72914F3-B63A-4A64-8725-B91A103EBDFF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E783B2E2-81E9-48EB-9E92-C299E29C725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BF53904F-CB5D-4371-A026-6EE94541AA6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D928B5B7-F7ED-4B94-9035-D1B0EC78103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4201C87E-F884-4D0E-A802-6A387830FA1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2AC61E4C-00D5-4FA2-84F4-175DE1933AE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D4844D66-1724-4AAD-91E1-F8093432F61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73B6C755-F44A-4770-8516-F62919E742A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0B4C6EC4-5491-4B25-B09C-52ACE9A3763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92920B78-66EC-4F82-AA14-4C4A5A8BCC7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0034E908-D79D-490B-8E32-D5B2E1AABED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F389F52B-B8EB-4FF5-BFF2-45B7767D05E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7221EC53-9887-4825-8620-1D664CB6662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979F9ECB-2026-4E57-856B-F7DB240C9B3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0DDB93A3-92FA-4B13-9683-0F5B637636B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E875330C-8505-4B6A-9797-45F5A43F4CD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1AABCC70-FD1A-4A54-877B-0D2C01D6131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EAE07B4A-FED2-443F-A950-808040458A1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E953EC23-F8B0-4490-B0C0-D65C189C6DE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06DFA19A-2E69-4140-9EAA-D06B4041E5B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F729096A-CF11-4995-974B-E118965F3CE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250D7B34-C15C-4217-BE55-CAFD10F0C48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F81A9013-CA0E-4E63-9552-19933C467B4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6AD17203-C87B-4A78-856C-322F24ED864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3E70EE24-87B0-446F-8843-76DCAAB804B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88DA4C60-F061-41BF-B13E-2A7DAB7BEB6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261F46A3-47AA-41D8-BADB-FAAADDF52C0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677694F1-79D1-4ACB-81AD-95A953909C1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E96386E2-E43A-4154-81FE-91891DF14F6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54B991A7-73DD-4502-8F9C-0DA8CF8D639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8BE1AA7A-2B20-43B0-8647-39A7CE467EE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C7C7CB37-6796-494A-890D-163D9A16FBB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503365D5-8A53-4EAF-8C24-1453370266D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D32D6DDC-3B91-4A18-BA19-94E1FA17C86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550E86BE-6D8C-43FA-A867-81F663C763C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38F03F1A-337E-4437-907C-470687D064E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6A1B99DD-11B7-459C-935F-31C5CCC6E47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CE81D120-D3CF-4213-97C1-4F7D7517D31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15BF8D5C-716E-432D-A4C6-560F26B4A32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C1C8CFE6-20FD-4D54-8191-1E51A7409C4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595124B2-6EC2-4A12-A9A3-5568978B2FD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45C08DAB-775C-41D4-A666-24256144F72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6C959D2A-1A53-4D71-B3C9-724453222F1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2432FEDB-74C9-4711-8CEF-4901B4352CEC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16CF1595-2074-43A6-8852-9DAC66A6C9C1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8E08A177-F488-4CF2-B7B2-387390288F94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9758D97B-91D5-4263-A99E-147D6B04B9AB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F0062A4E-5742-4F1B-B54D-E5FED052FE42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C5DCDC31-761F-4609-82EE-D9E15EB9B0AF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0C8E88C6-7B9C-49CE-A412-2BC4EAFC4870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F0A529E4-10E4-473C-8DE4-96FC72953BEC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6711C4D6-4800-4E9E-9690-2081C934CD9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9F71DE7A-D113-4FC9-94CA-DC8EF06FBBDF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74C79CB9-0211-4B24-BDE8-E7E5DB1D6D0B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0554D4E0-F4DB-4FCE-86DD-FB06A304CFE8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9FB1B087-8B77-4818-8083-B92A14CE4563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58B09E84-3040-45A2-AB7B-FDE18A74FA41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485BC659-8C66-4443-8EB0-4D83BB3C6406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06BC2F25-157F-40E9-B560-4462C3288179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3FDFF588-0524-4802-9C67-C510CC4B5655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6D6DF9BB-DE19-4A3A-826C-FA717D5C54CA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11952DCB-C2E2-4C7D-8FF2-DE54F4496F6F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02AF5A42-51FC-4CDA-BA64-873B5036986B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55B2654D-B540-40E6-B42C-03A5E430DB2B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9D16EE98-F90A-4EFB-92BF-524BC9146A14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0E6FA3D6-2CCA-4285-8E6E-5352E2C621F0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93E24A62-DEA0-4A5F-B006-17A94857A3CF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C0732B83-9EAF-450A-AD39-957E1F0CF0C1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862CD41C-DE02-4ED8-BE8A-4663F6F41FB4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8209A49E-8E6F-4F99-9EBC-6E5C826AA864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0086065F-233F-46C2-B61C-4B0BF7C06474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F4C1C3FC-B76E-45CA-B7CD-C287322DDD21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4105C950-3F53-42F2-A209-68340111BC10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311DD9C8-F203-498A-86DD-B55701750920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C7C5BA0A-37B8-49E6-B5DA-4AFD05F63019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F820312C-99CD-4CFF-B0B8-74025165473D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48D350FF-AE3F-4614-85FE-8278B9E5C1C0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C339EDD0-102E-43AB-806A-AA2153AB7F1D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17A0B689-C419-4288-B858-B8BA077397F3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1792D3F9-753E-4B52-85D7-F9CBC2F3907B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069F3AAB-397F-466B-827E-9F45720443A5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D8384EC4-BE3F-4524-9669-8CC054EDD5C4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3B70063E-A880-4E60-85DE-452A7F1262AC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39C44534-1163-475E-B07A-898D7CEB1BB9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8AB794A5-B737-45C0-A9C6-92971ACE7E8F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BA333F93-62A2-4ED0-A124-78457146073B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F21383BE-3B43-4145-A17B-32D2AAE0A421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C04B22B5-367D-4E88-9D26-FC468951A65B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D971FC83-77F0-41D2-AB01-611A59404177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28" authorId="0" shapeId="0" xr:uid="{FB8CEF1F-65E6-4D84-9B44-BA71FDD367A1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3297B628-20E4-4B64-8226-34AF2A31BF93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D0885FEA-0686-41E6-B060-3F0C25F02302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7909FC04-9914-43AF-B4FD-F74ADC2FF4CE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3AE4BEFA-68B1-49B2-B38F-88A5426E21FF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619470E0-EE98-4FC2-88BF-A4EB6FD47FD8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31" authorId="0" shapeId="0" xr:uid="{3785BFAA-E706-4ED4-8153-926C44559B6C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4CA21233-29DD-4564-B571-E8A66B80F40D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7A3D245E-D94F-4DF5-94E9-A942B5F7CC38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357059E7-3954-4D12-9CA7-7E36BD18D119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43A1F7A3-7CD2-4116-AB4D-B0F3E9890CF7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CFE8A774-DCDC-4A90-A899-21814F1089B3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9A0458F5-31AA-4EAB-8A2E-B56EA1FB382C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14582EB9-AF1D-47FC-9371-8DE151C24545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5846CBF4-560C-4407-9135-2100D8ADEBE7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4E400321-9438-4E13-8799-A62F9EFB8C86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<sst xmlns="http://schemas.openxmlformats.org/spreadsheetml/2006/main" count="1102" uniqueCount="271">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</sst>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2643663</v>
      </c>
    </row>
    <row r="8" spans="1:3" ht="15" customHeight="1" x14ac:dyDescent="0.25">
      <c r="B8" s="7" t="s">
        <v>106</v>
      </c>
      <c r="C8" s="70">
        <v>4.0000000000000001E-3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0.77999130249023396</v>
      </c>
    </row>
    <row r="11" spans="1:3" ht="15" customHeight="1" x14ac:dyDescent="0.25">
      <c r="B11" s="7" t="s">
        <v>108</v>
      </c>
      <c r="C11" s="70">
        <v>0.62</v>
      </c>
    </row>
    <row r="12" spans="1:3" ht="15" customHeight="1" x14ac:dyDescent="0.25">
      <c r="B12" s="7" t="s">
        <v>109</v>
      </c>
      <c r="C12" s="70">
        <v>0.72</v>
      </c>
    </row>
    <row r="13" spans="1:3" ht="15" customHeight="1" x14ac:dyDescent="0.25">
      <c r="B13" s="7" t="s">
        <v>110</v>
      </c>
      <c r="C13" s="70">
        <v>0.10299999999999999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3.3099999999999997E-2</v>
      </c>
    </row>
    <row r="24" spans="1:3" ht="15" customHeight="1" x14ac:dyDescent="0.25">
      <c r="B24" s="20" t="s">
        <v>102</v>
      </c>
      <c r="C24" s="71">
        <v>0.41270000000000001</v>
      </c>
    </row>
    <row r="25" spans="1:3" ht="15" customHeight="1" x14ac:dyDescent="0.25">
      <c r="B25" s="20" t="s">
        <v>103</v>
      </c>
      <c r="C25" s="71">
        <v>0.50419999999999998</v>
      </c>
    </row>
    <row r="26" spans="1:3" ht="15" customHeight="1" x14ac:dyDescent="0.25">
      <c r="B26" s="20" t="s">
        <v>104</v>
      </c>
      <c r="C26" s="71">
        <v>0.05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0.29199999999999998</v>
      </c>
    </row>
    <row r="30" spans="1:3" ht="14.25" customHeight="1" x14ac:dyDescent="0.25">
      <c r="B30" s="30" t="s">
        <v>76</v>
      </c>
      <c r="C30" s="73">
        <v>5.7999999999999996E-2</v>
      </c>
    </row>
    <row r="31" spans="1:3" ht="14.25" customHeight="1" x14ac:dyDescent="0.25">
      <c r="B31" s="30" t="s">
        <v>77</v>
      </c>
      <c r="C31" s="73">
        <v>0.12</v>
      </c>
    </row>
    <row r="32" spans="1:3" ht="14.25" customHeight="1" x14ac:dyDescent="0.25">
      <c r="B32" s="30" t="s">
        <v>78</v>
      </c>
      <c r="C32" s="73">
        <v>0.53</v>
      </c>
    </row>
    <row r="33" spans="1:5" ht="13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4.3</v>
      </c>
    </row>
    <row r="38" spans="1:5" ht="15" customHeight="1" x14ac:dyDescent="0.25">
      <c r="B38" s="16" t="s">
        <v>91</v>
      </c>
      <c r="C38" s="75">
        <v>6.7</v>
      </c>
      <c r="D38" s="17"/>
      <c r="E38" s="18"/>
    </row>
    <row r="39" spans="1:5" ht="15" customHeight="1" x14ac:dyDescent="0.25">
      <c r="B39" s="16" t="s">
        <v>90</v>
      </c>
      <c r="C39" s="75">
        <v>7.9</v>
      </c>
      <c r="D39" s="17"/>
      <c r="E39" s="17"/>
    </row>
    <row r="40" spans="1:5" ht="15" customHeight="1" x14ac:dyDescent="0.25">
      <c r="B40" s="16" t="s">
        <v>171</v>
      </c>
      <c r="C40" s="75">
        <v>0.4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5.8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2.7400000000000001E-2</v>
      </c>
      <c r="D45" s="17"/>
    </row>
    <row r="46" spans="1:5" ht="15.75" customHeight="1" x14ac:dyDescent="0.25">
      <c r="B46" s="16" t="s">
        <v>11</v>
      </c>
      <c r="C46" s="71">
        <v>9.5600000000000004E-2</v>
      </c>
      <c r="D46" s="17"/>
    </row>
    <row r="47" spans="1:5" ht="15.75" customHeight="1" x14ac:dyDescent="0.25">
      <c r="B47" s="16" t="s">
        <v>12</v>
      </c>
      <c r="C47" s="71">
        <v>0.18030000000000002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0.69669999999999999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2.0666642322274997</v>
      </c>
      <c r="D51" s="17"/>
    </row>
    <row r="52" spans="1:4" ht="15" customHeight="1" x14ac:dyDescent="0.25">
      <c r="B52" s="16" t="s">
        <v>125</v>
      </c>
      <c r="C52" s="76">
        <v>2.16976851897999</v>
      </c>
    </row>
    <row r="53" spans="1:4" ht="15.75" customHeight="1" x14ac:dyDescent="0.25">
      <c r="B53" s="16" t="s">
        <v>126</v>
      </c>
      <c r="C53" s="76">
        <v>2.16976851897999</v>
      </c>
    </row>
    <row r="54" spans="1:4" ht="15.75" customHeight="1" x14ac:dyDescent="0.25">
      <c r="B54" s="16" t="s">
        <v>127</v>
      </c>
      <c r="C54" s="76">
        <v>2.11988961078</v>
      </c>
    </row>
    <row r="55" spans="1:4" ht="15.75" customHeight="1" x14ac:dyDescent="0.25">
      <c r="B55" s="16" t="s">
        <v>128</v>
      </c>
      <c r="C55" s="76">
        <v>2.11988961078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2.1459227467811159E-2</v>
      </c>
    </row>
    <row r="59" spans="1:4" ht="15.75" customHeight="1" x14ac:dyDescent="0.25">
      <c r="B59" s="16" t="s">
        <v>132</v>
      </c>
      <c r="C59" s="70">
        <v>0.60995251970071862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92.245047147143225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40.647032466246344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950.82377496430036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3.6500457001993505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2.2464981807282376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2.2464981807282376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2.2464981807282376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2.2464981807282376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86">
        <v>13.779331910042254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86">
        <v>13.779331910042254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86">
        <v>1.4860977099376032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</v>
      </c>
      <c r="C18" s="85">
        <v>0.95</v>
      </c>
      <c r="D18" s="87">
        <v>21.758442885912821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21.758442885912821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21.758442885912821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32.963044266470973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24.180959628055827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86">
        <v>4.7588079536301482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19.340697663417355</v>
      </c>
      <c r="E24" s="86" t="s">
        <v>202</v>
      </c>
    </row>
    <row r="25" spans="1:5" ht="15.75" customHeight="1" x14ac:dyDescent="0.25">
      <c r="A25" s="52" t="s">
        <v>87</v>
      </c>
      <c r="B25" s="85">
        <v>0</v>
      </c>
      <c r="C25" s="85">
        <v>0.95</v>
      </c>
      <c r="D25" s="86">
        <v>19.338961850337711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86">
        <v>6.9450762523777385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12.517990032198195</v>
      </c>
      <c r="E27" s="86" t="s">
        <v>202</v>
      </c>
    </row>
    <row r="28" spans="1:5" ht="15.75" customHeight="1" x14ac:dyDescent="0.25">
      <c r="A28" s="52" t="s">
        <v>84</v>
      </c>
      <c r="B28" s="85">
        <v>0</v>
      </c>
      <c r="C28" s="85">
        <v>0.95</v>
      </c>
      <c r="D28" s="86">
        <v>2.8869123106640759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86">
        <v>191.74008051799319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86">
        <v>4.3398717631557835</v>
      </c>
      <c r="E30" s="86" t="s">
        <v>202</v>
      </c>
    </row>
    <row r="31" spans="1:5" ht="15.75" customHeight="1" x14ac:dyDescent="0.25">
      <c r="A31" s="52" t="s">
        <v>28</v>
      </c>
      <c r="B31" s="85">
        <v>0</v>
      </c>
      <c r="C31" s="85">
        <v>0.95</v>
      </c>
      <c r="D31" s="86">
        <v>3.2697777913707613</v>
      </c>
      <c r="E31" s="86" t="s">
        <v>202</v>
      </c>
    </row>
    <row r="32" spans="1:5" ht="15.75" customHeight="1" x14ac:dyDescent="0.25">
      <c r="A32" s="52" t="s">
        <v>83</v>
      </c>
      <c r="B32" s="85">
        <v>0.17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0.96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0.98199999999999998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0.96400000000000008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0</v>
      </c>
      <c r="C37" s="85">
        <v>0.95</v>
      </c>
      <c r="D37" s="86">
        <v>5.2784465228258819</v>
      </c>
      <c r="E37" s="86" t="s">
        <v>202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3.2908999974852007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2.0666642322274997</v>
      </c>
      <c r="C2" s="26">
        <f>'Baseline year population inputs'!C52</f>
        <v>2.16976851897999</v>
      </c>
      <c r="D2" s="26">
        <f>'Baseline year population inputs'!C53</f>
        <v>2.16976851897999</v>
      </c>
      <c r="E2" s="26">
        <f>'Baseline year population inputs'!C54</f>
        <v>2.11988961078</v>
      </c>
      <c r="F2" s="26">
        <f>'Baseline year population inputs'!C55</f>
        <v>2.11988961078</v>
      </c>
    </row>
    <row r="3" spans="1:6" ht="15.75" customHeight="1" x14ac:dyDescent="0.25">
      <c r="A3" s="3" t="s">
        <v>65</v>
      </c>
      <c r="B3" s="26">
        <f>frac_mam_1month * 2.6</f>
        <v>0.29900000000000004</v>
      </c>
      <c r="C3" s="26">
        <f>frac_mam_1_5months * 2.6</f>
        <v>0.29900000000000004</v>
      </c>
      <c r="D3" s="26">
        <f>frac_mam_6_11months * 2.6</f>
        <v>0.29900000000000004</v>
      </c>
      <c r="E3" s="26">
        <f>frac_mam_12_23months * 2.6</f>
        <v>0.29900000000000004</v>
      </c>
      <c r="F3" s="26">
        <f>frac_mam_24_59months * 2.6</f>
        <v>0.29900000000000004</v>
      </c>
    </row>
    <row r="4" spans="1:6" ht="15.75" customHeight="1" x14ac:dyDescent="0.25">
      <c r="A4" s="3" t="s">
        <v>66</v>
      </c>
      <c r="B4" s="26">
        <f>frac_sam_1month * 2.6</f>
        <v>0.15079999999999999</v>
      </c>
      <c r="C4" s="26">
        <f>frac_sam_1_5months * 2.6</f>
        <v>0.15079999999999999</v>
      </c>
      <c r="D4" s="26">
        <f>frac_sam_6_11months * 2.6</f>
        <v>0.11440000000000002</v>
      </c>
      <c r="E4" s="26">
        <f>frac_sam_12_23months * 2.6</f>
        <v>9.6200000000000022E-2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537517.61520799994</v>
      </c>
      <c r="C2" s="78">
        <v>1356384</v>
      </c>
      <c r="D2" s="78">
        <v>2975276</v>
      </c>
      <c r="E2" s="78">
        <v>2446952</v>
      </c>
      <c r="F2" s="78">
        <v>1807373</v>
      </c>
      <c r="G2" s="22">
        <f t="shared" ref="G2:G40" si="0">C2+D2+E2+F2</f>
        <v>8585985</v>
      </c>
      <c r="H2" s="22">
        <f t="shared" ref="H2:H40" si="1">(B2 + stillbirth*B2/(1000-stillbirth))/(1-abortion)</f>
        <v>621440.69535258517</v>
      </c>
      <c r="I2" s="22">
        <f>G2-H2</f>
        <v>7964544.3046474149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541285.50600000005</v>
      </c>
      <c r="C3" s="78">
        <v>1331000</v>
      </c>
      <c r="D3" s="78">
        <v>2973000</v>
      </c>
      <c r="E3" s="78">
        <v>2546000</v>
      </c>
      <c r="F3" s="78">
        <v>1836000</v>
      </c>
      <c r="G3" s="22">
        <f t="shared" si="0"/>
        <v>8686000</v>
      </c>
      <c r="H3" s="22">
        <f t="shared" si="1"/>
        <v>625796.87012257311</v>
      </c>
      <c r="I3" s="22">
        <f t="shared" ref="I3:I15" si="3">G3-H3</f>
        <v>8060203.1298774267</v>
      </c>
    </row>
    <row r="4" spans="1:9" ht="15.75" customHeight="1" x14ac:dyDescent="0.25">
      <c r="A4" s="7">
        <f t="shared" si="2"/>
        <v>2019</v>
      </c>
      <c r="B4" s="77">
        <v>544870.20600000001</v>
      </c>
      <c r="C4" s="78">
        <v>1306000</v>
      </c>
      <c r="D4" s="78">
        <v>2960000</v>
      </c>
      <c r="E4" s="78">
        <v>2640000</v>
      </c>
      <c r="F4" s="78">
        <v>1871000</v>
      </c>
      <c r="G4" s="22">
        <f t="shared" si="0"/>
        <v>8777000</v>
      </c>
      <c r="H4" s="22">
        <f t="shared" si="1"/>
        <v>629941.25236717786</v>
      </c>
      <c r="I4" s="22">
        <f t="shared" si="3"/>
        <v>8147058.747632822</v>
      </c>
    </row>
    <row r="5" spans="1:9" ht="15.75" customHeight="1" x14ac:dyDescent="0.25">
      <c r="A5" s="7">
        <f t="shared" si="2"/>
        <v>2020</v>
      </c>
      <c r="B5" s="77">
        <v>548419.26500000001</v>
      </c>
      <c r="C5" s="78">
        <v>1283000</v>
      </c>
      <c r="D5" s="78">
        <v>2939000</v>
      </c>
      <c r="E5" s="78">
        <v>2726000</v>
      </c>
      <c r="F5" s="78">
        <v>1916000</v>
      </c>
      <c r="G5" s="22">
        <f t="shared" si="0"/>
        <v>8864000</v>
      </c>
      <c r="H5" s="22">
        <f t="shared" si="1"/>
        <v>634044.42895229103</v>
      </c>
      <c r="I5" s="22">
        <f t="shared" si="3"/>
        <v>8229955.5710477093</v>
      </c>
    </row>
    <row r="6" spans="1:9" ht="15.75" customHeight="1" x14ac:dyDescent="0.25">
      <c r="A6" s="7">
        <f t="shared" si="2"/>
        <v>2021</v>
      </c>
      <c r="B6" s="77">
        <v>548043.46480000007</v>
      </c>
      <c r="C6" s="78">
        <v>1266000</v>
      </c>
      <c r="D6" s="78">
        <v>2910000</v>
      </c>
      <c r="E6" s="78">
        <v>2801000</v>
      </c>
      <c r="F6" s="78">
        <v>1968000</v>
      </c>
      <c r="G6" s="22">
        <f t="shared" si="0"/>
        <v>8945000</v>
      </c>
      <c r="H6" s="22">
        <f t="shared" si="1"/>
        <v>633609.95474903879</v>
      </c>
      <c r="I6" s="22">
        <f t="shared" si="3"/>
        <v>8311390.0452509616</v>
      </c>
    </row>
    <row r="7" spans="1:9" ht="15.75" customHeight="1" x14ac:dyDescent="0.25">
      <c r="A7" s="7">
        <f t="shared" si="2"/>
        <v>2022</v>
      </c>
      <c r="B7" s="77">
        <v>547513.8354000001</v>
      </c>
      <c r="C7" s="78">
        <v>1251000</v>
      </c>
      <c r="D7" s="78">
        <v>2874000</v>
      </c>
      <c r="E7" s="78">
        <v>2867000</v>
      </c>
      <c r="F7" s="78">
        <v>2030000</v>
      </c>
      <c r="G7" s="22">
        <f t="shared" si="0"/>
        <v>9022000</v>
      </c>
      <c r="H7" s="22">
        <f t="shared" si="1"/>
        <v>632997.63386261009</v>
      </c>
      <c r="I7" s="22">
        <f t="shared" si="3"/>
        <v>8389002.3661373891</v>
      </c>
    </row>
    <row r="8" spans="1:9" ht="15.75" customHeight="1" x14ac:dyDescent="0.25">
      <c r="A8" s="7">
        <f t="shared" si="2"/>
        <v>2023</v>
      </c>
      <c r="B8" s="77">
        <v>546764.96760000009</v>
      </c>
      <c r="C8" s="78">
        <v>1239000</v>
      </c>
      <c r="D8" s="78">
        <v>2834000</v>
      </c>
      <c r="E8" s="78">
        <v>2921000</v>
      </c>
      <c r="F8" s="78">
        <v>2100000</v>
      </c>
      <c r="G8" s="22">
        <f t="shared" si="0"/>
        <v>9094000</v>
      </c>
      <c r="H8" s="22">
        <f t="shared" si="1"/>
        <v>632131.84469925577</v>
      </c>
      <c r="I8" s="22">
        <f t="shared" si="3"/>
        <v>8461868.1553007439</v>
      </c>
    </row>
    <row r="9" spans="1:9" ht="15.75" customHeight="1" x14ac:dyDescent="0.25">
      <c r="A9" s="7">
        <f t="shared" si="2"/>
        <v>2024</v>
      </c>
      <c r="B9" s="77">
        <v>545735.00100000016</v>
      </c>
      <c r="C9" s="78">
        <v>1230000</v>
      </c>
      <c r="D9" s="78">
        <v>2792000</v>
      </c>
      <c r="E9" s="78">
        <v>2965000</v>
      </c>
      <c r="F9" s="78">
        <v>2178000</v>
      </c>
      <c r="G9" s="22">
        <f t="shared" si="0"/>
        <v>9165000</v>
      </c>
      <c r="H9" s="22">
        <f t="shared" si="1"/>
        <v>630941.06854237348</v>
      </c>
      <c r="I9" s="22">
        <f t="shared" si="3"/>
        <v>8534058.9314576257</v>
      </c>
    </row>
    <row r="10" spans="1:9" ht="15.75" customHeight="1" x14ac:dyDescent="0.25">
      <c r="A10" s="7">
        <f t="shared" si="2"/>
        <v>2025</v>
      </c>
      <c r="B10" s="77">
        <v>544381.19999999995</v>
      </c>
      <c r="C10" s="78">
        <v>1224000</v>
      </c>
      <c r="D10" s="78">
        <v>2748000</v>
      </c>
      <c r="E10" s="78">
        <v>2997000</v>
      </c>
      <c r="F10" s="78">
        <v>2263000</v>
      </c>
      <c r="G10" s="22">
        <f t="shared" si="0"/>
        <v>9232000</v>
      </c>
      <c r="H10" s="22">
        <f t="shared" si="1"/>
        <v>629375.8974465694</v>
      </c>
      <c r="I10" s="22">
        <f t="shared" si="3"/>
        <v>8602624.1025534309</v>
      </c>
    </row>
    <row r="11" spans="1:9" ht="15.75" customHeight="1" x14ac:dyDescent="0.25">
      <c r="A11" s="7">
        <f t="shared" si="2"/>
        <v>2026</v>
      </c>
      <c r="B11" s="77">
        <v>539632.19200000004</v>
      </c>
      <c r="C11" s="78">
        <v>1225000</v>
      </c>
      <c r="D11" s="78">
        <v>2706000</v>
      </c>
      <c r="E11" s="78">
        <v>3018000</v>
      </c>
      <c r="F11" s="78">
        <v>2354000</v>
      </c>
      <c r="G11" s="22">
        <f t="shared" si="0"/>
        <v>9303000</v>
      </c>
      <c r="H11" s="22">
        <f t="shared" si="1"/>
        <v>623885.42280861177</v>
      </c>
      <c r="I11" s="22">
        <f t="shared" si="3"/>
        <v>8679114.5771913882</v>
      </c>
    </row>
    <row r="12" spans="1:9" ht="15.75" customHeight="1" x14ac:dyDescent="0.25">
      <c r="A12" s="7">
        <f t="shared" si="2"/>
        <v>2027</v>
      </c>
      <c r="B12" s="77">
        <v>534490.88</v>
      </c>
      <c r="C12" s="78">
        <v>1230000</v>
      </c>
      <c r="D12" s="78">
        <v>2666000</v>
      </c>
      <c r="E12" s="78">
        <v>3027000</v>
      </c>
      <c r="F12" s="78">
        <v>2450000</v>
      </c>
      <c r="G12" s="22">
        <f t="shared" si="0"/>
        <v>9373000</v>
      </c>
      <c r="H12" s="22">
        <f t="shared" si="1"/>
        <v>617941.39341514115</v>
      </c>
      <c r="I12" s="22">
        <f t="shared" si="3"/>
        <v>8755058.6065848581</v>
      </c>
    </row>
    <row r="13" spans="1:9" ht="15.75" customHeight="1" x14ac:dyDescent="0.25">
      <c r="A13" s="7">
        <f t="shared" si="2"/>
        <v>2028</v>
      </c>
      <c r="B13" s="77">
        <v>528966.50400000007</v>
      </c>
      <c r="C13" s="78">
        <v>1238000</v>
      </c>
      <c r="D13" s="78">
        <v>2629000</v>
      </c>
      <c r="E13" s="78">
        <v>3024000</v>
      </c>
      <c r="F13" s="78">
        <v>2549000</v>
      </c>
      <c r="G13" s="22">
        <f t="shared" si="0"/>
        <v>9440000</v>
      </c>
      <c r="H13" s="22">
        <f t="shared" si="1"/>
        <v>611554.49191517709</v>
      </c>
      <c r="I13" s="22">
        <f t="shared" si="3"/>
        <v>8828445.5080848224</v>
      </c>
    </row>
    <row r="14" spans="1:9" ht="15.75" customHeight="1" x14ac:dyDescent="0.25">
      <c r="A14" s="7">
        <f t="shared" si="2"/>
        <v>2029</v>
      </c>
      <c r="B14" s="77">
        <v>523053.96000000008</v>
      </c>
      <c r="C14" s="78">
        <v>1247000</v>
      </c>
      <c r="D14" s="78">
        <v>2597000</v>
      </c>
      <c r="E14" s="78">
        <v>3013000</v>
      </c>
      <c r="F14" s="78">
        <v>2643000</v>
      </c>
      <c r="G14" s="22">
        <f t="shared" si="0"/>
        <v>9500000</v>
      </c>
      <c r="H14" s="22">
        <f t="shared" si="1"/>
        <v>604718.81741688005</v>
      </c>
      <c r="I14" s="22">
        <f t="shared" si="3"/>
        <v>8895281.1825831197</v>
      </c>
    </row>
    <row r="15" spans="1:9" ht="15.75" customHeight="1" x14ac:dyDescent="0.25">
      <c r="A15" s="7">
        <f t="shared" si="2"/>
        <v>2030</v>
      </c>
      <c r="B15" s="77">
        <v>516735.34</v>
      </c>
      <c r="C15" s="78">
        <v>1257000</v>
      </c>
      <c r="D15" s="78">
        <v>2571000</v>
      </c>
      <c r="E15" s="78">
        <v>2993000</v>
      </c>
      <c r="F15" s="78">
        <v>2727000</v>
      </c>
      <c r="G15" s="22">
        <f t="shared" si="0"/>
        <v>9548000</v>
      </c>
      <c r="H15" s="22">
        <f t="shared" si="1"/>
        <v>597413.66592905519</v>
      </c>
      <c r="I15" s="22">
        <f t="shared" si="3"/>
        <v>8950586.3340709452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127.17439308911226</v>
      </c>
      <c r="I17" s="22">
        <f t="shared" si="4"/>
        <v>-127.17439308911226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6.9915239999999998E-3</v>
      </c>
    </row>
    <row r="4" spans="1:8" ht="15.75" customHeight="1" x14ac:dyDescent="0.25">
      <c r="B4" s="24" t="s">
        <v>7</v>
      </c>
      <c r="C4" s="79">
        <v>0.14046054299763963</v>
      </c>
    </row>
    <row r="5" spans="1:8" ht="15.75" customHeight="1" x14ac:dyDescent="0.25">
      <c r="B5" s="24" t="s">
        <v>8</v>
      </c>
      <c r="C5" s="79">
        <v>4.6642351032083501E-2</v>
      </c>
    </row>
    <row r="6" spans="1:8" ht="15.75" customHeight="1" x14ac:dyDescent="0.25">
      <c r="B6" s="24" t="s">
        <v>10</v>
      </c>
      <c r="C6" s="79">
        <v>0.10008338738746542</v>
      </c>
    </row>
    <row r="7" spans="1:8" ht="15.75" customHeight="1" x14ac:dyDescent="0.25">
      <c r="B7" s="24" t="s">
        <v>13</v>
      </c>
      <c r="C7" s="79">
        <v>0.18527335431582248</v>
      </c>
    </row>
    <row r="8" spans="1:8" ht="15.75" customHeight="1" x14ac:dyDescent="0.25">
      <c r="B8" s="24" t="s">
        <v>14</v>
      </c>
      <c r="C8" s="79">
        <v>1.5709615987475961E-4</v>
      </c>
    </row>
    <row r="9" spans="1:8" ht="15.75" customHeight="1" x14ac:dyDescent="0.25">
      <c r="B9" s="24" t="s">
        <v>27</v>
      </c>
      <c r="C9" s="79">
        <v>0.30766867542265697</v>
      </c>
    </row>
    <row r="10" spans="1:8" ht="15.75" customHeight="1" x14ac:dyDescent="0.25">
      <c r="B10" s="24" t="s">
        <v>15</v>
      </c>
      <c r="C10" s="79">
        <v>0.21272306868445723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4.06230699946575E-2</v>
      </c>
      <c r="D14" s="79">
        <v>4.06230699946575E-2</v>
      </c>
      <c r="E14" s="79">
        <v>1.1970082011600401E-2</v>
      </c>
      <c r="F14" s="79">
        <v>1.1970082011600401E-2</v>
      </c>
    </row>
    <row r="15" spans="1:8" ht="15.75" customHeight="1" x14ac:dyDescent="0.25">
      <c r="B15" s="24" t="s">
        <v>16</v>
      </c>
      <c r="C15" s="79">
        <v>0.151646331322875</v>
      </c>
      <c r="D15" s="79">
        <v>0.151646331322875</v>
      </c>
      <c r="E15" s="79">
        <v>3.8825157351457397E-2</v>
      </c>
      <c r="F15" s="79">
        <v>3.8825157351457397E-2</v>
      </c>
    </row>
    <row r="16" spans="1:8" ht="15.75" customHeight="1" x14ac:dyDescent="0.25">
      <c r="B16" s="24" t="s">
        <v>17</v>
      </c>
      <c r="C16" s="79">
        <v>4.3136291275402791E-2</v>
      </c>
      <c r="D16" s="79">
        <v>4.3136291275402791E-2</v>
      </c>
      <c r="E16" s="79">
        <v>1.2063730423040799E-2</v>
      </c>
      <c r="F16" s="79">
        <v>1.2063730423040799E-2</v>
      </c>
    </row>
    <row r="17" spans="1:8" ht="15.75" customHeight="1" x14ac:dyDescent="0.25">
      <c r="B17" s="24" t="s">
        <v>18</v>
      </c>
      <c r="C17" s="79">
        <v>1.34566605279991E-2</v>
      </c>
      <c r="D17" s="79">
        <v>1.34566605279991E-2</v>
      </c>
      <c r="E17" s="79">
        <v>2.5762691071894096E-2</v>
      </c>
      <c r="F17" s="79">
        <v>2.5762691071894096E-2</v>
      </c>
    </row>
    <row r="18" spans="1:8" ht="15.75" customHeight="1" x14ac:dyDescent="0.25">
      <c r="B18" s="24" t="s">
        <v>19</v>
      </c>
      <c r="C18" s="79">
        <v>1.6334637918939899E-4</v>
      </c>
      <c r="D18" s="79">
        <v>1.6334637918939899E-4</v>
      </c>
      <c r="E18" s="79">
        <v>2.17967674215499E-4</v>
      </c>
      <c r="F18" s="79">
        <v>2.17967674215499E-4</v>
      </c>
    </row>
    <row r="19" spans="1:8" ht="15.75" customHeight="1" x14ac:dyDescent="0.25">
      <c r="B19" s="24" t="s">
        <v>20</v>
      </c>
      <c r="C19" s="79">
        <v>2.4779697116411099E-2</v>
      </c>
      <c r="D19" s="79">
        <v>2.4779697116411099E-2</v>
      </c>
      <c r="E19" s="79">
        <v>1.9473986235405801E-2</v>
      </c>
      <c r="F19" s="79">
        <v>1.9473986235405801E-2</v>
      </c>
    </row>
    <row r="20" spans="1:8" ht="15.75" customHeight="1" x14ac:dyDescent="0.25">
      <c r="B20" s="24" t="s">
        <v>21</v>
      </c>
      <c r="C20" s="79">
        <v>8.7700593758291506E-2</v>
      </c>
      <c r="D20" s="79">
        <v>8.7700593758291506E-2</v>
      </c>
      <c r="E20" s="79">
        <v>0.51649529843980801</v>
      </c>
      <c r="F20" s="79">
        <v>0.51649529843980801</v>
      </c>
    </row>
    <row r="21" spans="1:8" ht="15.75" customHeight="1" x14ac:dyDescent="0.25">
      <c r="B21" s="24" t="s">
        <v>22</v>
      </c>
      <c r="C21" s="79">
        <v>0.100873726799587</v>
      </c>
      <c r="D21" s="79">
        <v>0.100873726799587</v>
      </c>
      <c r="E21" s="79">
        <v>9.13717199615178E-2</v>
      </c>
      <c r="F21" s="79">
        <v>9.13717199615178E-2</v>
      </c>
    </row>
    <row r="22" spans="1:8" ht="15.75" customHeight="1" x14ac:dyDescent="0.25">
      <c r="B22" s="24" t="s">
        <v>23</v>
      </c>
      <c r="C22" s="79">
        <v>0.53762028282558649</v>
      </c>
      <c r="D22" s="79">
        <v>0.53762028282558649</v>
      </c>
      <c r="E22" s="79">
        <v>0.28381936683106013</v>
      </c>
      <c r="F22" s="79">
        <v>0.28381936683106013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2.3900000000000001E-2</v>
      </c>
    </row>
    <row r="27" spans="1:8" ht="15.75" customHeight="1" x14ac:dyDescent="0.25">
      <c r="B27" s="24" t="s">
        <v>39</v>
      </c>
      <c r="C27" s="79">
        <v>5.6000000000000008E-3</v>
      </c>
    </row>
    <row r="28" spans="1:8" ht="15.75" customHeight="1" x14ac:dyDescent="0.25">
      <c r="B28" s="24" t="s">
        <v>40</v>
      </c>
      <c r="C28" s="79">
        <v>0.15289999999999998</v>
      </c>
    </row>
    <row r="29" spans="1:8" ht="15.75" customHeight="1" x14ac:dyDescent="0.25">
      <c r="B29" s="24" t="s">
        <v>41</v>
      </c>
      <c r="C29" s="79">
        <v>0.11070000000000001</v>
      </c>
    </row>
    <row r="30" spans="1:8" ht="15.75" customHeight="1" x14ac:dyDescent="0.25">
      <c r="B30" s="24" t="s">
        <v>42</v>
      </c>
      <c r="C30" s="79">
        <v>5.7800000000000004E-2</v>
      </c>
    </row>
    <row r="31" spans="1:8" ht="15.75" customHeight="1" x14ac:dyDescent="0.25">
      <c r="B31" s="24" t="s">
        <v>43</v>
      </c>
      <c r="C31" s="79">
        <v>9.4800000000000009E-2</v>
      </c>
    </row>
    <row r="32" spans="1:8" ht="15.75" customHeight="1" x14ac:dyDescent="0.25">
      <c r="B32" s="24" t="s">
        <v>44</v>
      </c>
      <c r="C32" s="79">
        <v>0.2079</v>
      </c>
    </row>
    <row r="33" spans="2:3" ht="15.75" customHeight="1" x14ac:dyDescent="0.25">
      <c r="B33" s="24" t="s">
        <v>45</v>
      </c>
      <c r="C33" s="79">
        <v>0.13739999999999999</v>
      </c>
    </row>
    <row r="34" spans="2:3" ht="15.75" customHeight="1" x14ac:dyDescent="0.25">
      <c r="B34" s="24" t="s">
        <v>46</v>
      </c>
      <c r="C34" s="79">
        <v>0.20900000000223518</v>
      </c>
    </row>
    <row r="35" spans="2:3" ht="15.75" customHeight="1" x14ac:dyDescent="0.25">
      <c r="B35" s="32" t="s">
        <v>129</v>
      </c>
      <c r="C35" s="74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0.66343233231298782</v>
      </c>
      <c r="D2" s="80">
        <v>0.66343233231298782</v>
      </c>
      <c r="E2" s="80">
        <v>0.60808428737051223</v>
      </c>
      <c r="F2" s="80">
        <v>0.42332435228187965</v>
      </c>
      <c r="G2" s="80">
        <v>0.37357728800586509</v>
      </c>
    </row>
    <row r="3" spans="1:15" ht="15.75" customHeight="1" x14ac:dyDescent="0.25">
      <c r="A3" s="5"/>
      <c r="B3" s="11" t="s">
        <v>118</v>
      </c>
      <c r="C3" s="80">
        <v>0.24064600406694067</v>
      </c>
      <c r="D3" s="80">
        <v>0.24064600406694067</v>
      </c>
      <c r="E3" s="80">
        <v>0.2769157070739322</v>
      </c>
      <c r="F3" s="80">
        <v>0.36416411671453613</v>
      </c>
      <c r="G3" s="80">
        <v>0.38741348385793417</v>
      </c>
    </row>
    <row r="4" spans="1:15" ht="15.75" customHeight="1" x14ac:dyDescent="0.25">
      <c r="A4" s="5"/>
      <c r="B4" s="11" t="s">
        <v>116</v>
      </c>
      <c r="C4" s="81">
        <v>5.7235025806451616E-2</v>
      </c>
      <c r="D4" s="81">
        <v>5.7235025806451616E-2</v>
      </c>
      <c r="E4" s="81">
        <v>7.2073736200716845E-2</v>
      </c>
      <c r="F4" s="81">
        <v>0.12241936075268815</v>
      </c>
      <c r="G4" s="81">
        <v>0.13672811720430109</v>
      </c>
    </row>
    <row r="5" spans="1:15" ht="15.75" customHeight="1" x14ac:dyDescent="0.25">
      <c r="A5" s="5"/>
      <c r="B5" s="11" t="s">
        <v>119</v>
      </c>
      <c r="C5" s="81">
        <v>3.8686637813620063E-2</v>
      </c>
      <c r="D5" s="81">
        <v>3.8686637813620063E-2</v>
      </c>
      <c r="E5" s="81">
        <v>4.292626935483871E-2</v>
      </c>
      <c r="F5" s="81">
        <v>9.0092170250896067E-2</v>
      </c>
      <c r="G5" s="81">
        <v>0.10228111093189962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0.64085228604923783</v>
      </c>
      <c r="D8" s="80">
        <v>0.64085228604923783</v>
      </c>
      <c r="E8" s="80">
        <v>0.63587804878048781</v>
      </c>
      <c r="F8" s="80">
        <v>0.61841474654377881</v>
      </c>
      <c r="G8" s="80">
        <v>0.63943468715697038</v>
      </c>
    </row>
    <row r="9" spans="1:15" ht="15.75" customHeight="1" x14ac:dyDescent="0.25">
      <c r="B9" s="7" t="s">
        <v>121</v>
      </c>
      <c r="C9" s="80">
        <v>0.18614771395076202</v>
      </c>
      <c r="D9" s="80">
        <v>0.18614771395076202</v>
      </c>
      <c r="E9" s="80">
        <v>0.20512195121951221</v>
      </c>
      <c r="F9" s="80">
        <v>0.22958525345622119</v>
      </c>
      <c r="G9" s="80">
        <v>0.22356531284302963</v>
      </c>
    </row>
    <row r="10" spans="1:15" ht="15.75" customHeight="1" x14ac:dyDescent="0.25">
      <c r="B10" s="7" t="s">
        <v>122</v>
      </c>
      <c r="C10" s="81">
        <v>0.115</v>
      </c>
      <c r="D10" s="81">
        <v>0.115</v>
      </c>
      <c r="E10" s="81">
        <v>0.115</v>
      </c>
      <c r="F10" s="81">
        <v>0.115</v>
      </c>
      <c r="G10" s="81">
        <v>0.115</v>
      </c>
    </row>
    <row r="11" spans="1:15" ht="15.75" customHeight="1" x14ac:dyDescent="0.25">
      <c r="B11" s="7" t="s">
        <v>123</v>
      </c>
      <c r="C11" s="81">
        <v>5.7999999999999996E-2</v>
      </c>
      <c r="D11" s="81">
        <v>5.7999999999999996E-2</v>
      </c>
      <c r="E11" s="81">
        <v>4.4000000000000004E-2</v>
      </c>
      <c r="F11" s="81">
        <v>3.7000000000000005E-2</v>
      </c>
      <c r="G11" s="81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0.20510380375000001</v>
      </c>
      <c r="D14" s="82">
        <v>0.18616108902699999</v>
      </c>
      <c r="E14" s="82">
        <v>0.18616108902699999</v>
      </c>
      <c r="F14" s="82">
        <v>0.111192412666</v>
      </c>
      <c r="G14" s="82">
        <v>0.111192412666</v>
      </c>
      <c r="H14" s="83">
        <v>0.371</v>
      </c>
      <c r="I14" s="83">
        <v>0.371</v>
      </c>
      <c r="J14" s="83">
        <v>0.371</v>
      </c>
      <c r="K14" s="83">
        <v>0.371</v>
      </c>
      <c r="L14" s="83">
        <v>0.124500878037</v>
      </c>
      <c r="M14" s="83">
        <v>0.16373719591800001</v>
      </c>
      <c r="N14" s="83">
        <v>0.14142114137849998</v>
      </c>
      <c r="O14" s="83">
        <v>0.13351800868450001</v>
      </c>
    </row>
    <row r="15" spans="1:15" ht="15.75" customHeight="1" x14ac:dyDescent="0.25">
      <c r="B15" s="16" t="s">
        <v>68</v>
      </c>
      <c r="C15" s="80">
        <f>iron_deficiency_anaemia*C14</f>
        <v>0.12510358189751419</v>
      </c>
      <c r="D15" s="80">
        <f t="shared" ref="D15:O15" si="0">iron_deficiency_anaemia*D14</f>
        <v>0.11354942532224845</v>
      </c>
      <c r="E15" s="80">
        <f t="shared" si="0"/>
        <v>0.11354942532224845</v>
      </c>
      <c r="F15" s="80">
        <f t="shared" si="0"/>
        <v>6.7822092277228796E-2</v>
      </c>
      <c r="G15" s="80">
        <f t="shared" si="0"/>
        <v>6.7822092277228796E-2</v>
      </c>
      <c r="H15" s="80">
        <f t="shared" si="0"/>
        <v>0.2262923848089666</v>
      </c>
      <c r="I15" s="80">
        <f t="shared" si="0"/>
        <v>0.2262923848089666</v>
      </c>
      <c r="J15" s="80">
        <f t="shared" si="0"/>
        <v>0.2262923848089666</v>
      </c>
      <c r="K15" s="80">
        <f t="shared" si="0"/>
        <v>0.2262923848089666</v>
      </c>
      <c r="L15" s="80">
        <f t="shared" si="0"/>
        <v>7.5939624263620012E-2</v>
      </c>
      <c r="M15" s="80">
        <f t="shared" si="0"/>
        <v>9.9871915218914323E-2</v>
      </c>
      <c r="N15" s="80">
        <f t="shared" si="0"/>
        <v>8.6260181522767626E-2</v>
      </c>
      <c r="O15" s="80">
        <f t="shared" si="0"/>
        <v>8.1439645822533213E-2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0.61899999999999999</v>
      </c>
      <c r="D2" s="81">
        <v>0.42299999999999999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0.159</v>
      </c>
      <c r="D3" s="81">
        <v>0.19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0.18899999999999997</v>
      </c>
      <c r="D4" s="81">
        <v>0.33600000000000002</v>
      </c>
      <c r="E4" s="81">
        <v>0.8909999999999999</v>
      </c>
      <c r="F4" s="81">
        <v>0.71700000000000008</v>
      </c>
      <c r="G4" s="81">
        <v>0</v>
      </c>
    </row>
    <row r="5" spans="1:7" x14ac:dyDescent="0.25">
      <c r="B5" s="43" t="s">
        <v>169</v>
      </c>
      <c r="C5" s="80">
        <f>1-SUM(C2:C4)</f>
        <v>3.3000000000000029E-2</v>
      </c>
      <c r="D5" s="80">
        <f>1-SUM(D2:D4)</f>
        <v>5.0999999999999934E-2</v>
      </c>
      <c r="E5" s="80">
        <f>1-SUM(E2:E4)</f>
        <v>0.1090000000000001</v>
      </c>
      <c r="F5" s="80">
        <f>1-SUM(F2:F4)</f>
        <v>0.28299999999999992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0.18539999999999998</v>
      </c>
      <c r="D2" s="144">
        <v>0.18207999999999999</v>
      </c>
      <c r="E2" s="144">
        <v>0.17882999999999999</v>
      </c>
      <c r="F2" s="144">
        <v>0.1757</v>
      </c>
      <c r="G2" s="144">
        <v>0.17271</v>
      </c>
      <c r="H2" s="144">
        <v>0.16965</v>
      </c>
      <c r="I2" s="144">
        <v>0.16664000000000001</v>
      </c>
      <c r="J2" s="144">
        <v>0.16370000000000001</v>
      </c>
      <c r="K2" s="144">
        <v>0.16079000000000002</v>
      </c>
      <c r="L2" s="144">
        <v>0.15792999999999999</v>
      </c>
      <c r="M2" s="144">
        <v>0.15512000000000001</v>
      </c>
      <c r="N2" s="144">
        <v>0.15236</v>
      </c>
      <c r="O2" s="144">
        <v>0.14965999999999999</v>
      </c>
      <c r="P2" s="144">
        <v>0.14701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9.5680000000000001E-2</v>
      </c>
      <c r="D4" s="144">
        <v>9.5890000000000003E-2</v>
      </c>
      <c r="E4" s="144">
        <v>9.6099999999999991E-2</v>
      </c>
      <c r="F4" s="144">
        <v>9.6280000000000004E-2</v>
      </c>
      <c r="G4" s="144">
        <v>9.6449999999999994E-2</v>
      </c>
      <c r="H4" s="144">
        <v>9.6689999999999998E-2</v>
      </c>
      <c r="I4" s="144">
        <v>9.6930000000000002E-2</v>
      </c>
      <c r="J4" s="144">
        <v>9.7170000000000006E-2</v>
      </c>
      <c r="K4" s="144">
        <v>9.7409999999999997E-2</v>
      </c>
      <c r="L4" s="144">
        <v>9.7659999999999997E-2</v>
      </c>
      <c r="M4" s="144">
        <v>9.7919999999999993E-2</v>
      </c>
      <c r="N4" s="144">
        <v>9.820000000000001E-2</v>
      </c>
      <c r="O4" s="144">
        <v>9.8480000000000012E-2</v>
      </c>
      <c r="P4" s="144">
        <v>9.8780000000000007E-2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7.7160128162487157E-2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0.2262923848089666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8.7297587056007195E-2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0.45566666666666666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0.77500000000000002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7.202</v>
      </c>
      <c r="D13" s="143">
        <v>7.0629999999999997</v>
      </c>
      <c r="E13" s="143">
        <v>6.9160000000000004</v>
      </c>
      <c r="F13" s="143">
        <v>6.7930000000000001</v>
      </c>
      <c r="G13" s="143">
        <v>6.6550000000000002</v>
      </c>
      <c r="H13" s="143">
        <v>6.5119999999999996</v>
      </c>
      <c r="I13" s="143">
        <v>6.3650000000000002</v>
      </c>
      <c r="J13" s="143">
        <v>6.2009999999999996</v>
      </c>
      <c r="K13" s="143">
        <v>6.016</v>
      </c>
      <c r="L13" s="143">
        <v>5.6989999999999998</v>
      </c>
      <c r="M13" s="143">
        <v>5.5650000000000004</v>
      </c>
      <c r="N13" s="143">
        <v>5.3019999999999996</v>
      </c>
      <c r="O13" s="143">
        <v>5.165</v>
      </c>
      <c r="P13" s="143">
        <v>5.0119999999999996</v>
      </c>
    </row>
    <row r="14" spans="1:16" x14ac:dyDescent="0.25">
      <c r="B14" s="16" t="s">
        <v>170</v>
      </c>
      <c r="C14" s="143">
        <f>maternal_mortality</f>
        <v>0.4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4.0000000000000001E-3</v>
      </c>
      <c r="E2" s="92">
        <f>food_insecure</f>
        <v>4.0000000000000001E-3</v>
      </c>
      <c r="F2" s="92">
        <f>food_insecure</f>
        <v>4.0000000000000001E-3</v>
      </c>
      <c r="G2" s="92">
        <f>food_insecure</f>
        <v>4.0000000000000001E-3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4.0000000000000001E-3</v>
      </c>
      <c r="F5" s="92">
        <f>food_insecure</f>
        <v>4.0000000000000001E-3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7.9487085854903841E-2</v>
      </c>
      <c r="D7" s="92">
        <f>diarrhoea_1_5mo/26</f>
        <v>8.3452635345384232E-2</v>
      </c>
      <c r="E7" s="92">
        <f>diarrhoea_6_11mo/26</f>
        <v>8.3452635345384232E-2</v>
      </c>
      <c r="F7" s="92">
        <f>diarrhoea_12_23mo/26</f>
        <v>8.1534215799230772E-2</v>
      </c>
      <c r="G7" s="92">
        <f>diarrhoea_24_59mo/26</f>
        <v>8.1534215799230772E-2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4.0000000000000001E-3</v>
      </c>
      <c r="F8" s="92">
        <f>food_insecure</f>
        <v>4.0000000000000001E-3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0.72</v>
      </c>
      <c r="E9" s="92">
        <f>IF(ISBLANK(comm_deliv), frac_children_health_facility,1)</f>
        <v>0.72</v>
      </c>
      <c r="F9" s="92">
        <f>IF(ISBLANK(comm_deliv), frac_children_health_facility,1)</f>
        <v>0.72</v>
      </c>
      <c r="G9" s="92">
        <f>IF(ISBLANK(comm_deliv), frac_children_health_facility,1)</f>
        <v>0.72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7.9487085854903841E-2</v>
      </c>
      <c r="D11" s="92">
        <f>diarrhoea_1_5mo/26</f>
        <v>8.3452635345384232E-2</v>
      </c>
      <c r="E11" s="92">
        <f>diarrhoea_6_11mo/26</f>
        <v>8.3452635345384232E-2</v>
      </c>
      <c r="F11" s="92">
        <f>diarrhoea_12_23mo/26</f>
        <v>8.1534215799230772E-2</v>
      </c>
      <c r="G11" s="92">
        <f>diarrhoea_24_59mo/26</f>
        <v>8.1534215799230772E-2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4.0000000000000001E-3</v>
      </c>
      <c r="I14" s="92">
        <f>food_insecure</f>
        <v>4.0000000000000001E-3</v>
      </c>
      <c r="J14" s="92">
        <f>food_insecure</f>
        <v>4.0000000000000001E-3</v>
      </c>
      <c r="K14" s="92">
        <f>food_insecure</f>
        <v>4.0000000000000001E-3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0.62</v>
      </c>
      <c r="I17" s="92">
        <f>frac_PW_health_facility</f>
        <v>0.62</v>
      </c>
      <c r="J17" s="92">
        <f>frac_PW_health_facility</f>
        <v>0.62</v>
      </c>
      <c r="K17" s="92">
        <f>frac_PW_health_facility</f>
        <v>0.62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5.0000000000000001E-3</v>
      </c>
      <c r="I18" s="92">
        <f>frac_malaria_risk</f>
        <v>5.0000000000000001E-3</v>
      </c>
      <c r="J18" s="92">
        <f>frac_malaria_risk</f>
        <v>5.0000000000000001E-3</v>
      </c>
      <c r="K18" s="92">
        <f>frac_malaria_risk</f>
        <v>5.0000000000000001E-3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0.10299999999999999</v>
      </c>
      <c r="M23" s="92">
        <f>famplan_unmet_need</f>
        <v>0.10299999999999999</v>
      </c>
      <c r="N23" s="92">
        <f>famplan_unmet_need</f>
        <v>0.10299999999999999</v>
      </c>
      <c r="O23" s="92">
        <f>famplan_unmet_need</f>
        <v>0.10299999999999999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0.10798906908569356</v>
      </c>
      <c r="M24" s="92">
        <f>(1-food_insecure)*(0.49)+food_insecure*(0.7)</f>
        <v>0.49084</v>
      </c>
      <c r="N24" s="92">
        <f>(1-food_insecure)*(0.49)+food_insecure*(0.7)</f>
        <v>0.49084</v>
      </c>
      <c r="O24" s="92">
        <f>(1-food_insecure)*(0.49)+food_insecure*(0.7)</f>
        <v>0.49084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4.6281029608154382E-2</v>
      </c>
      <c r="M25" s="92">
        <f>(1-food_insecure)*(0.21)+food_insecure*(0.3)</f>
        <v>0.21035999999999999</v>
      </c>
      <c r="N25" s="92">
        <f>(1-food_insecure)*(0.21)+food_insecure*(0.3)</f>
        <v>0.21035999999999999</v>
      </c>
      <c r="O25" s="92">
        <f>(1-food_insecure)*(0.21)+food_insecure*(0.3)</f>
        <v>0.21035999999999999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6.5738598815918092E-2</v>
      </c>
      <c r="M26" s="92">
        <f>(1-food_insecure)*(0.3)</f>
        <v>0.29880000000000001</v>
      </c>
      <c r="N26" s="92">
        <f>(1-food_insecure)*(0.3)</f>
        <v>0.29880000000000001</v>
      </c>
      <c r="O26" s="92">
        <f>(1-food_insecure)*(0.3)</f>
        <v>0.29880000000000001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0.77999130249023396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5.0000000000000001E-3</v>
      </c>
      <c r="D33" s="92">
        <f t="shared" si="3"/>
        <v>5.0000000000000001E-3</v>
      </c>
      <c r="E33" s="92">
        <f t="shared" si="3"/>
        <v>5.0000000000000001E-3</v>
      </c>
      <c r="F33" s="92">
        <f t="shared" si="3"/>
        <v>5.0000000000000001E-3</v>
      </c>
      <c r="G33" s="92">
        <f t="shared" si="3"/>
        <v>5.0000000000000001E-3</v>
      </c>
      <c r="H33" s="92">
        <f t="shared" si="3"/>
        <v>5.0000000000000001E-3</v>
      </c>
      <c r="I33" s="92">
        <f t="shared" si="3"/>
        <v>5.0000000000000001E-3</v>
      </c>
      <c r="J33" s="92">
        <f t="shared" si="3"/>
        <v>5.0000000000000001E-3</v>
      </c>
      <c r="K33" s="92">
        <f t="shared" si="3"/>
        <v>5.0000000000000001E-3</v>
      </c>
      <c r="L33" s="92">
        <f t="shared" si="3"/>
        <v>5.0000000000000001E-3</v>
      </c>
      <c r="M33" s="92">
        <f t="shared" si="3"/>
        <v>5.0000000000000001E-3</v>
      </c>
      <c r="N33" s="92">
        <f t="shared" si="3"/>
        <v>5.0000000000000001E-3</v>
      </c>
      <c r="O33" s="92">
        <f t="shared" si="3"/>
        <v>5.0000000000000001E-3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2020-03-24T06:49:48Z</dcterms:modified>
</cp:coreProperties>
</file>