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660FCA9-C1D7-4421-A49A-C7F2F6C7284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31" i="2"/>
  <c r="I27" i="2"/>
  <c r="I29" i="2"/>
  <c r="A3" i="2"/>
  <c r="A24" i="2"/>
  <c r="A18" i="2"/>
  <c r="A40" i="2"/>
  <c r="A22" i="2"/>
  <c r="A29" i="2"/>
  <c r="A27" i="2"/>
  <c r="A31" i="2"/>
  <c r="A20" i="2"/>
  <c r="I17" i="2"/>
  <c r="A19" i="2"/>
  <c r="A35" i="2"/>
  <c r="A28" i="2"/>
  <c r="A17" i="2"/>
  <c r="A33" i="2"/>
  <c r="A30" i="2"/>
  <c r="A23" i="2"/>
  <c r="A39" i="2"/>
  <c r="A32" i="2"/>
  <c r="A21" i="2"/>
  <c r="A37" i="2"/>
  <c r="A4" i="2"/>
  <c r="A5" i="2" s="1"/>
  <c r="A38" i="2"/>
  <c r="C8" i="51" l="1"/>
  <c r="C6" i="51"/>
  <c r="I15" i="2"/>
  <c r="I12" i="2"/>
  <c r="I11" i="2"/>
  <c r="I10" i="2"/>
  <c r="I9" i="2"/>
  <c r="I8" i="2"/>
  <c r="I7" i="2"/>
  <c r="I5" i="2"/>
  <c r="I4" i="2"/>
  <c r="I3" i="2"/>
  <c r="I2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11AE8C12-0F5C-4086-8B22-7DAE4996DC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4AA86BF-BD49-4166-B59A-2241EB59AD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DBBA4B5-DC31-4318-AA5C-06A74767E31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E113AE57-41BB-4D94-B438-E9262F44C8F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BF300AE-AAAE-495B-B6AC-4980FCD6DFD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2591A24-39E0-47BB-BCF7-9B474D3B0FB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49C8A2E-A442-4348-B861-F8BCD8747BE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5FA60B0-9FC5-4514-964D-9872E0647CA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73F0F6C-A8B1-4444-B8E2-394887ACF8C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3AF51D2F-289B-44C2-9B3A-ADC27A6AA9C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8378D0F-7F47-471E-8A7B-02400E617B2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5845BDD-A23B-469E-8DA6-D255FAC775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6EB1294-9F1C-44F8-BEF9-1B2ACEE5D3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8462B12-3771-40E0-BD54-2CCCF42FDE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458B0F8-F135-4F75-BF2D-D53EA44B5B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3AB819A-ADE7-4EB5-8E4B-58F79B36E2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548302D-2ECD-44C4-922E-E67B3B84B3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1000213-4B34-4954-B29F-A7721BE2DE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5A1DBFF-3290-4CE4-9892-0719875EF54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B766F7E-ED42-4D8F-992B-A4F0210BC7E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760BBE8-6794-48A2-B27E-38C8FADF233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F11B6A6-79CB-402A-AFB9-7A68BEF887F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D8D04ED-526B-4EAC-8B08-02019238629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9CF8AA0-AD96-4E26-A919-E079706FEC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D38CAAD-C9D1-4F6C-9C3B-F6234FB9CC2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811BC4F-47AE-432D-9E3E-57DD12D723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D5B8EA0-D44C-4629-848E-CB6C226C99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5D707F7-E04C-4CBE-AEA1-7C64040458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5FC839A-725D-4423-8D53-73133A648E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52C5D18-3CA9-47B2-AACC-B6E327A2A8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7D0D7EC-96A3-4CB5-BDC5-9FEBAA614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3E53BAD-3ED9-409A-AEC4-CE9CE48F7D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01B1BEF-D130-449B-AABA-F1BFBCEAD4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5BD106F-7DA1-4CE9-8E73-085952511EB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CF5C60D-1AC8-4A35-B94C-D17472976BB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6FE2F6D-B277-4C12-8EA4-D037179146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C882F20-98A3-4753-94E8-874C12D93C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24749C9-3D07-4E81-952D-16F4381FDC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4CFC27C-D0B3-413B-8782-BEBACA67B7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87A1058-C3D7-4ADD-9207-FB2117C10F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F965A0B-F9BD-485D-BF6D-2904EF16A6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2F627A1-4D88-4A17-9B75-7D21EE552B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7790F3B-D391-49A5-B465-ABDCA0FC83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4CB5F23-0FEA-401A-922F-FCD7C9A365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225D153-2B2E-4CEB-ADF0-778B512471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26D4FFD-0592-45E6-AFBF-FEFE3E1BEA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AD3392D-BFCE-4C2E-87BC-915C1E380C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C6413B4-9D06-4645-A12C-68079FDBB4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4F1EF31-17E2-43C2-8044-41D332EE74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69E1F6C-E4DE-4AED-8430-C426CB41BF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D3E7B6F9-2948-4DD3-B2D9-0334028F4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38567B5-8E3C-4652-BB67-840719C73E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C7ACCC7-BF0B-4AC9-95B6-5B06B63AA9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CD3CD3D-D143-4B79-9BC8-2399E04DC9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50C66B4-90A7-4D8E-846C-470954559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B17ADA3-01AF-4CDE-AB38-7B09164756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6B16B72-D2D9-447A-B7C5-72A2AD10D9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17F15F0-35F3-431A-BE17-F084C8F6D2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1EF3846-137A-4EC4-821A-FCC39FD6C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5ED35F6-A0C9-4C5C-A7E2-C9217E3BB1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6DD97AC-6E72-4732-9415-D97F4CF53D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5DB1705-47E1-4ECA-999E-CB311F83EF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09BC9692-0B7E-4806-A3A2-D815ED55B8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A950332-B0DD-48A8-BF5C-8BCCED8FC4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EE93C26-C5C4-4038-96B5-F2334F4D1E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D377A8D-3885-4B4F-8C6B-1069640E2E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32ECB0F-B397-435D-962F-2D11047C15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6AF4878-B19C-44BA-9411-0082F9391D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A9726D2-9674-4027-8F6F-2BE64CE1FE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9591A1A-484A-47DA-9693-7B606F1FAC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80FCA6C-3917-4AA1-BE4D-1340D2173F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6B43390A-00C3-4EB5-A11F-67A7BAFE45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1FD08FE-E049-4D14-A8AE-863B5EAE30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4ED8A65-3F3C-4C51-A0E0-6D79F24005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EA85F80-8765-4B23-914E-501B511D82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3B7C38C-25D6-4258-A94D-2F8367DA81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40E71FA-2DDA-405E-B331-ABBBDE1D36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6C2137D-3547-4BF2-9A65-B343D2693D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22AD69B-3B2B-472A-89F6-80DB002168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CB096DD-ACA7-4A1B-8C11-30A1B367C9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5414AFB-868B-4B21-8925-EF4AC42007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6F335C2-4D80-4E4D-9246-B13D2E2CB1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0E56EE5-4402-4407-9A61-DAAFC47BDE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A28F593-0C2C-4FE8-B63D-CCA8910945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7FA280B-E4BF-4CB0-A88F-A568EA75EA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92B03B5-06BD-4C41-82AD-5E9FAEF8BA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E18F233E-9B6A-4F52-A76B-0E5DAECEB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7153C3A-1B33-4EE7-9011-5AF695CA16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0537137-3567-46AD-90B8-4281E5FB8E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F96F130-8A35-4C56-969C-BA2A9CAB7E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28C9969-3F64-4CD8-8707-AA43201B0F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12CC09B3-F440-494A-B82F-8240B8BD0A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F088105-6F6B-4574-8507-DE57965D89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FD7DCCB-79F0-4FD6-9982-F60658DCF7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B2F02A8-D297-4748-8532-E9E2CECF38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E0E562E-8B9B-4E36-8DAD-1439EFB5FF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2EE22C6-8EF8-4686-AF97-5F52EAEB7C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388A4DCF-F4A2-4522-846B-BF2407C99C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578D8B7-9A8B-49AB-8FE8-2FFD2710AB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86498BB-38DC-4D85-945B-9968DA0BEB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4A9490B-BE7B-40BE-869D-853C2021CF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F1419EB-6E72-4B40-AEC0-53822617B5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A14722A0-076D-43DB-ABD1-A04533476D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8C03808-93F4-438B-AFB8-41D621A0FC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ACF8626-D8D7-487D-A002-39C660BA88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3772DAC-2763-4A0B-9C37-D43ABC0892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5936BC6-6A82-4605-9D7F-9F018C95CC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814C67C-69D7-4872-B3E2-102C54FDFC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7529EC1-F1A0-4794-A381-34F1C29D02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D19CD3E9-F450-4CD4-8D8E-CDB233E5D5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310253E-48EC-49F1-A273-9AE3014535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7ED2D5B-A195-4CAB-8ECD-81AD42BE1D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ED587D2-7E3E-4184-A7C2-88C9D07199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AB5B4EC5-B78C-4D4F-9D99-C825D91627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739E843-0378-44BD-A731-D716C313CD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0BC28CF-57DB-4C34-9552-16FC4BBCF8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C8BA3DC-2535-4938-B215-660300886F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648DB5E-DFBF-4094-A86B-FE7564C694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4A99EAA-BDD8-4D32-8B22-D2E078E73B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26FCC8B-327F-4228-B51F-406C8C3FD3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D79B188-40F4-413D-B158-FB2111FE95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1779168-1F77-408C-9A67-9CF46785A2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C9C4B44-FAFF-47DE-873D-5465C10E2A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664EA813-582E-4B7F-9B8E-8FD8C5C249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F0DC5C8-5FD0-4211-A265-F408FD5F12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5C269B90-407B-482C-8225-F8EE05626B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C4D08F1-6412-4221-9969-B6A0614A07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63F23EF-3901-4162-8BB5-EAA09AB609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2F9D3E3-8726-45CE-8417-38F0AC53DB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4A3A946-3C06-464D-ADB5-0C0DE80D12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6EE7687D-6C84-40AB-82A2-D34CA49664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ECF188F-9602-4202-B3D9-C891B02D15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1D950DB-0F25-4600-89D3-02DF15C120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1FB85A8-80AB-4BAE-8294-D612B9EAFA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8FBD5E8-FF95-4205-93CC-6E8A6296E3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826480C-A0FD-436F-AB2C-37E8C05D31D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46E1935-35BC-4E7D-AF95-965857015D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299B885-30C9-492C-A957-980E807F46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792F0BC-2C55-4AC2-ACEC-B366496491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B31A29B-C8F4-4370-9D58-4A79913B48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2387FFC-77AE-47BF-9C04-F602CB4D7C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90EE452-BFA0-4697-8702-00478BBD8B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010B273-2750-49B8-887B-BA24B823D3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6C9D8D2-DE7C-40AB-84CB-C07E88609B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6A35DF9-6BC6-4409-9DBD-5CE03D00CB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0E9F6D3-AD2B-462D-920E-45033398B4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F56CFD8-A487-4E0B-A460-23CDA5FB8F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1004DA2-B0D8-4ACB-B596-C830FEB68A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594ACBC-2834-4FB3-98B6-528BEE2428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0E45954-6844-424A-BFE9-1951F1E38C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E3EE75E-36C7-4C70-BF39-E5CE71C9C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9D9987D9-BFBE-4646-8A8D-8D744E6474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0799EF0-C88D-45F2-B758-AA258B03D9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A997461-4FC5-4957-9130-6234AAA861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BCD7EC1-9870-4337-8212-01FC4903FD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38FC4C3-0AB4-451B-8412-10CE711D46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EDA9CD1-664C-4D8B-BD9A-1293AA6C30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FE50B4A-B958-468A-90B5-F040769583B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FCD2E18-8BEE-44DD-AE5C-2EEADC01A0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F51F197A-C359-47BC-8E46-00A326390E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096FE63-A35B-4CBC-8D98-2A6BDB3714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68560B7-8E92-4A1E-8866-8DEEFE9E6E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84CFA766-EEFB-4D55-B384-7BC1539F12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486CAD5-BD7D-4319-99B6-846627C190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C5CB295-717E-436A-9792-9303DC1598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C3DEE1A-6A8F-4EC4-9172-3841B2315F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20CA8CC-E174-4982-AFBB-4DBFE173D3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6944669-D8AE-4E6E-8A21-21B63154EC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D4C38D1-595E-42F4-A1AB-837013E9EE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AA19ADF-FF9D-4B16-A5FA-6641974170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8256BE8-E22D-47FE-8183-CCAAF90FFA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C9923C2-19BA-4C17-91A3-F2328CF8E0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393EB56-F1F1-4209-ABBE-05D6C87DAF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5C082F1-0FA6-46AE-92FE-45614EB39C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8F66BE6-11BE-4921-AAEF-655F6B59F9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176F10C1-1406-4E92-A346-C938874585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410446F-5110-4A05-9148-2EC5E005D8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D3DF94C-4C1C-454C-89A0-C2A7B89F93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72A44FBA-C867-4AFB-B321-3EBB7BBCF9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0894382-02AA-4826-8A4D-C05B88DD47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8FC3C6E-6CE4-4A9D-93B6-84351ED512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210A625-53B7-43CA-A405-2F3AA560D6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E92E275-88EE-4921-A007-44C3196ECF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BEFA53D-DD13-4A95-91C3-9364C080CF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89030C16-FEB3-4CD6-B494-531E19F201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E06A2F7-01D0-496E-A511-77ECB81B4C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4436A5E-3873-4CED-AE50-91A03701A1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DE02C76-6919-4A90-85A1-70E3A0B5F0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AC7B4AB-173A-4CBB-9730-5CD7DD5C6E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970BC52-849E-4A19-8CF2-3EC2C36555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E8D521D-3666-4046-AFA3-706BFAC0E2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46C61273-B81F-4F9D-AA98-8BFA08A564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57CE3EA-BB8B-4276-AC8E-AAF787C6A6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23615B8A-A573-479E-8D78-52E1AF39D3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96E55C9-1A42-489E-A53A-09BA9587D7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14E550C-CCA7-4777-90D8-31F991A7B1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FC2A6A48-2387-44D0-8129-435E3C6CA9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9419B65-D9E9-416D-B7DB-6CC904E335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70FACA39-3371-4A95-B951-911AE9F1E3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29C6545-92A4-48D2-9FBF-DB7481C6B3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5F0AE28-23CD-4E8A-8242-0F8EA49286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C111126-B7D3-442A-9C49-FE970F2E4B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504857E-BED0-4D76-A444-E8E30A8F43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8F4161D-1144-4AE6-957E-8ED72B1FB9B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D73BC8B-399C-40DE-AC5F-3F23DB43A0A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BD23A30-6EEC-40DC-8687-8DE83E5C533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87710EB-9DF6-4BCB-9CF5-ADDF24E8183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7E7A1F4C-D5A3-4AB3-A9A3-699F0EF78E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F28BC50D-4E72-4594-BCF3-8AD00557BE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924D268-E129-4C5C-8F9D-FAF2F5300C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93273C0-9E9A-47E6-A016-9B08DE7A85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74D772A-2F14-4573-97EC-FE5C47D1482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CA1B80E1-A06E-4985-BDCC-961FFE13BA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DED2A8C-3A9E-4CF9-B8E5-8923755BF2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599CA10C-CF46-4F06-AA13-2634AAF4F32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6B06FE8-ED8E-4262-9C29-97F5BFE5859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A9ABA6C4-50A5-44BF-9E07-839F1BE29BB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E49D83A-AC24-47D6-B6F0-695A8EBCF2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DB2A16F-3B36-4C27-B20C-615CAF2F6A1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E6F5E50-DEA6-4CC2-B15A-EE037A64FF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7B83DCB1-FBF6-48FF-B9B1-58D562227F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A4DF9B5E-3276-4D7F-B237-508656EDD9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AF55FCB-EE76-4659-921D-38F1680220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A073709-C5C0-4D94-9829-D66FCB1F52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8ED69EB-9FA5-4D89-965E-D8DFC11958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64A214E-BFE9-4A63-B767-CF24BF4A8D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BD3F0F2-A34C-483B-969B-128370810E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39A39CE-588C-4FEE-840C-CFA348D879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D9ED245-1E86-4860-8BA6-E736DFFC12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BE5D2F1-FE8E-4A5F-8459-98F165E4A4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9DA0D12-6891-4BB5-99E3-3A38AA125D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3A3C92C-4080-4D84-AF44-C0839EB9DE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285F4D1-E7DE-48D0-A2E8-ED4C254013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6985F6F-A003-4F7D-A6F7-3E3A43412C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3EAC77A5-00E8-48E3-B7B4-D84756FC37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3259E80-3C89-4EA9-9F43-E9070380A0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73394B7-3977-4CA4-B579-AD4A5187F6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9288E17-3C6D-4E28-B234-C0ACD6F9ED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75D6DC9-0C29-4FF5-9E86-0A0203B924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EAD1139-60E5-4361-BF48-3B700FDD74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E295F00-1D92-4A47-8FFF-2D3DDF3DA2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0152CB9-2EF1-45A7-8F2C-1CC5F05168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8E301CD-E886-4C94-B5FE-BE1B4A8F08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B06C320-AD09-40BA-8433-842E50BCF6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DC8FBC6-F9A9-4497-B333-49293E99A5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6581D9A-04CE-4FE9-B747-66B4CA2EE8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4EE0A21-1118-49E5-B5C4-AB7A199345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4855AA2-4549-4D45-925C-EC3EF76F06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CA008E5-D844-46F5-8796-83E93E088E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2CD7A72-BFC2-4984-BD15-808E2ABA26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4DAD092-963D-43D7-AF3C-54E7B81084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C7CE0F4-81CE-4835-B71C-AAC7982DE0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5681C87-6A14-4B7C-9FA0-69AAF7FCC5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CD44B8D-E640-464E-87B5-DFFBF66A58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C301701-A2F9-4BA5-8DB5-973D31DB57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0EDD063-233A-4917-8001-DA216B7E3A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6D398D6-2E37-4399-949A-A91A4BC5F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C95A7FEE-5051-4138-8A3C-861116624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346303B-50D4-4F93-AA7E-02D8CC5771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806A1C5-8259-4104-8C9B-0420E3373C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20C4E47-68A2-4384-A90E-879389FE2C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7141C4E-A353-4CEB-A886-1C846B2818E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342C1B2-A164-4E6A-BD07-AFD3042F4E6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65BA488-19DE-40E9-A4B8-0D4EB52F84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09F73C7-8BE1-41CB-A6ED-E24A4C9EDED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DDD4320-27EA-41DF-AACC-DD135A3F3F4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AFD8D49-C28F-495C-BB43-1906F79BC3A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86EDEA4-57F9-4B78-AACF-F5252BE6A0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F11F5AB-D94A-47A8-82F4-2497F819DB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455176F-215C-4460-A0E5-60C972771E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85304C3-CF0F-40BD-A551-9BDE25CE2DC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9420633-7C1F-4D9B-B2F7-E9DB2F5974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66B527F-5482-4C7F-A862-5F94970908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190E7B3-0B68-4FC1-B1B4-C9FCF2AF3EE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0A08CB5-A98B-4836-B9BA-A53A2102850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72F167A-56E3-4E53-A7E5-9734F6E16C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2CF8AB7-B07A-4BCD-B031-57D049E137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C45B411-F566-476E-AE8D-2160D93A10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19D36DB-0D7F-4F04-AC3B-5A985926123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3ACDA93-95A3-47F8-B8AD-32EC57E2BF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F66DBFC-B8BA-45A8-8159-A773F50F5B0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62096C8-5E70-455A-9099-2F176113B9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81BD8AD-91AE-4AB4-A346-03DF1A5924A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7CD1174-B881-4DDB-A473-04681A79E1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5D2FD64-E89F-489D-8534-9233722E14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7FE796B-584D-4A5F-940C-AF1311FD66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DF07745-F53F-4B2A-9B31-3E2794F2A07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8437E50-51BF-4969-A912-1747F1508D8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2EE47F9-F621-44E6-9199-BD705FD902F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D906AC0-8667-45A9-8823-A8CAA5428D4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02D36F3-9049-4D0D-BB00-9333CDA81F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2D3835D-79B8-4B93-9578-0976A9E4896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53B3360C-0B55-424E-86F4-DAAD5246F9A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B13AE58-1F02-4392-9E62-DA5F0E41F55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02D774D-B47E-4615-8166-AE1FEFDD709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5FFAEE4-6F7E-4CDE-A4CB-30E55354ED3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AB7B920-FDD3-460F-AF00-19249E963A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2A1AF76-37D1-4CB7-9924-ABDF8F2628F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26BE11B-4324-4CD0-9D2C-0A2BBC3099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73C3F5F-9F1C-4849-8CD5-C145227277F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7341468-CD29-4F3C-9617-0DB68BEEFD6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44BC96AE-EC21-459F-8DFB-BC368AE8D8C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238C6BD-6715-4BF3-8A33-D4FF3C9208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8BAEFE0-2EE9-418F-9532-648ABAFBCECE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A1A0A62-AD66-434C-B7F5-08E5B02FF54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95C42C0-F198-436D-AECA-B19163C9DD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734A4BC5-43FF-4915-A88E-9C6AA3119B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956BE28-0D33-4F93-A637-618B8E24F39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EF3E9D1-205F-41B9-9C69-E0B194320FC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AF6FDF4-A528-455D-A834-A5DC4EEAFF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D2473D5-B901-428B-A391-A28713B8D65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4C0D362-1600-4AD5-B496-D7B2BA08C38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7ECB7C2-DDB4-4538-8938-EB25AB8FA6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0AE62CEA-5D81-46C6-9030-29A813589E3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1AB60AE-3456-4E5C-8E0F-100A5368899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DEA5C25-9298-4B62-A7AF-E4371EAFDD7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BA9E7A4-8CC8-4370-B11C-79C01EF3BD6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2C82BE6-3EF9-43ED-AA73-3E6D658D51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2F274FC-C55D-4789-9A59-2E2E021060B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7578745-B664-4FA8-B589-04135398B2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8202A1B-936A-4C8D-8450-9349FA4285A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2A5DB14-FC62-40C3-8520-0AFEEF553D7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9BCEF12-D3BE-49B8-83FB-7459E0DB9D1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<sst xmlns="http://schemas.openxmlformats.org/spreadsheetml/2006/main" count="1102" uniqueCount="271">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</sst>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667225</v>
      </c>
    </row>
    <row r="8" spans="1:3" ht="15" customHeight="1" x14ac:dyDescent="0.25">
      <c r="B8" s="7" t="s">
        <v>106</v>
      </c>
      <c r="C8" s="70">
        <v>0.31</v>
      </c>
    </row>
    <row r="9" spans="1:3" ht="15" customHeight="1" x14ac:dyDescent="0.25">
      <c r="B9" s="9" t="s">
        <v>107</v>
      </c>
      <c r="C9" s="71">
        <v>0.41</v>
      </c>
    </row>
    <row r="10" spans="1:3" ht="15" customHeight="1" x14ac:dyDescent="0.25">
      <c r="B10" s="9" t="s">
        <v>105</v>
      </c>
      <c r="C10" s="71">
        <v>0.248721008300781</v>
      </c>
    </row>
    <row r="11" spans="1:3" ht="15" customHeight="1" x14ac:dyDescent="0.25">
      <c r="B11" s="7" t="s">
        <v>108</v>
      </c>
      <c r="C11" s="70">
        <v>0.63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0.69599999999999995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8.6800000000000002E-2</v>
      </c>
    </row>
    <row r="24" spans="1:3" ht="15" customHeight="1" x14ac:dyDescent="0.25">
      <c r="B24" s="20" t="s">
        <v>102</v>
      </c>
      <c r="C24" s="71">
        <v>0.40960000000000002</v>
      </c>
    </row>
    <row r="25" spans="1:3" ht="15" customHeight="1" x14ac:dyDescent="0.25">
      <c r="B25" s="20" t="s">
        <v>103</v>
      </c>
      <c r="C25" s="71">
        <v>0.3861</v>
      </c>
    </row>
    <row r="26" spans="1:3" ht="15" customHeight="1" x14ac:dyDescent="0.25">
      <c r="B26" s="20" t="s">
        <v>104</v>
      </c>
      <c r="C26" s="71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4.4000000000000004</v>
      </c>
    </row>
    <row r="38" spans="1:5" ht="15" customHeight="1" x14ac:dyDescent="0.25">
      <c r="B38" s="16" t="s">
        <v>91</v>
      </c>
      <c r="C38" s="75">
        <v>5.6</v>
      </c>
      <c r="D38" s="17"/>
      <c r="E38" s="18"/>
    </row>
    <row r="39" spans="1:5" ht="15" customHeight="1" x14ac:dyDescent="0.25">
      <c r="B39" s="16" t="s">
        <v>90</v>
      </c>
      <c r="C39" s="75">
        <v>79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2.4700000000000003E-2</v>
      </c>
      <c r="D45" s="17"/>
    </row>
    <row r="46" spans="1:5" ht="15.75" customHeight="1" x14ac:dyDescent="0.25">
      <c r="B46" s="16" t="s">
        <v>11</v>
      </c>
      <c r="C46" s="71">
        <v>0.12939999999999999</v>
      </c>
      <c r="D46" s="17"/>
    </row>
    <row r="47" spans="1:5" ht="15.75" customHeight="1" x14ac:dyDescent="0.25">
      <c r="B47" s="16" t="s">
        <v>12</v>
      </c>
      <c r="C47" s="71">
        <v>0.44530000000000003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3.1101952513025002</v>
      </c>
      <c r="D51" s="17"/>
    </row>
    <row r="52" spans="1:4" ht="15" customHeight="1" x14ac:dyDescent="0.25">
      <c r="B52" s="16" t="s">
        <v>125</v>
      </c>
      <c r="C52" s="76">
        <v>2.71273124428</v>
      </c>
    </row>
    <row r="53" spans="1:4" ht="15.75" customHeight="1" x14ac:dyDescent="0.25">
      <c r="B53" s="16" t="s">
        <v>126</v>
      </c>
      <c r="C53" s="76">
        <v>2.71273124428</v>
      </c>
    </row>
    <row r="54" spans="1:4" ht="15.75" customHeight="1" x14ac:dyDescent="0.25">
      <c r="B54" s="16" t="s">
        <v>127</v>
      </c>
      <c r="C54" s="76">
        <v>2.0143926624400001</v>
      </c>
    </row>
    <row r="55" spans="1:4" ht="15.75" customHeight="1" x14ac:dyDescent="0.25">
      <c r="B55" s="16" t="s">
        <v>128</v>
      </c>
      <c r="C55" s="76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0.4747441205553633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38.62528988805559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42.537295647752792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110.19016266168552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0.32331103772677305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1.1144970897633577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1.1144970897633577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1.1144970897633577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1.1144970897633577</v>
      </c>
      <c r="E13" s="86" t="s">
        <v>202</v>
      </c>
    </row>
    <row r="14" spans="1:5" ht="15.75" customHeight="1" x14ac:dyDescent="0.25">
      <c r="A14" s="11" t="s">
        <v>187</v>
      </c>
      <c r="B14" s="85">
        <v>6.0999999999999999E-2</v>
      </c>
      <c r="C14" s="85">
        <v>0.95</v>
      </c>
      <c r="D14" s="86">
        <v>13.555007547773386</v>
      </c>
      <c r="E14" s="86" t="s">
        <v>202</v>
      </c>
    </row>
    <row r="15" spans="1:5" ht="15.75" customHeight="1" x14ac:dyDescent="0.25">
      <c r="A15" s="11" t="s">
        <v>209</v>
      </c>
      <c r="B15" s="85">
        <v>6.0999999999999999E-2</v>
      </c>
      <c r="C15" s="85">
        <v>0.95</v>
      </c>
      <c r="D15" s="86">
        <v>13.555007547773386</v>
      </c>
      <c r="E15" s="86" t="s">
        <v>202</v>
      </c>
    </row>
    <row r="16" spans="1:5" ht="15.75" customHeight="1" x14ac:dyDescent="0.25">
      <c r="A16" s="52" t="s">
        <v>57</v>
      </c>
      <c r="B16" s="85">
        <v>0.16200000000000001</v>
      </c>
      <c r="C16" s="85">
        <v>0.95</v>
      </c>
      <c r="D16" s="86">
        <v>0.29420413411251733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0.11900000000000001</v>
      </c>
      <c r="C18" s="85">
        <v>0.95</v>
      </c>
      <c r="D18" s="87">
        <v>2.6318398731448558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2.6318398731448558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2.6318398731448558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2.6406398741845734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23.139270869051948</v>
      </c>
      <c r="E22" s="86" t="s">
        <v>202</v>
      </c>
    </row>
    <row r="23" spans="1:5" ht="15.75" customHeight="1" x14ac:dyDescent="0.25">
      <c r="A23" s="52" t="s">
        <v>34</v>
      </c>
      <c r="B23" s="85">
        <v>0.45700000000000002</v>
      </c>
      <c r="C23" s="85">
        <v>0.95</v>
      </c>
      <c r="D23" s="86">
        <v>4.4706017011529111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19.566466311857429</v>
      </c>
      <c r="E24" s="86" t="s">
        <v>202</v>
      </c>
    </row>
    <row r="25" spans="1:5" ht="15.75" customHeight="1" x14ac:dyDescent="0.25">
      <c r="A25" s="52" t="s">
        <v>87</v>
      </c>
      <c r="B25" s="85">
        <v>0.214</v>
      </c>
      <c r="C25" s="85">
        <v>0.95</v>
      </c>
      <c r="D25" s="86">
        <v>19.553642707952676</v>
      </c>
      <c r="E25" s="86" t="s">
        <v>202</v>
      </c>
    </row>
    <row r="26" spans="1:5" ht="15.75" customHeight="1" x14ac:dyDescent="0.25">
      <c r="A26" s="52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4.3593871150308523</v>
      </c>
      <c r="E27" s="86" t="s">
        <v>202</v>
      </c>
    </row>
    <row r="28" spans="1:5" ht="15.75" customHeight="1" x14ac:dyDescent="0.25">
      <c r="A28" s="52" t="s">
        <v>84</v>
      </c>
      <c r="B28" s="85">
        <v>0.22600000000000001</v>
      </c>
      <c r="C28" s="85">
        <v>0.95</v>
      </c>
      <c r="D28" s="86">
        <v>1.394280037176963</v>
      </c>
      <c r="E28" s="86" t="s">
        <v>202</v>
      </c>
    </row>
    <row r="29" spans="1:5" ht="15.75" customHeight="1" x14ac:dyDescent="0.25">
      <c r="A29" s="52" t="s">
        <v>58</v>
      </c>
      <c r="B29" s="85">
        <v>0.11900000000000001</v>
      </c>
      <c r="C29" s="85">
        <v>0.95</v>
      </c>
      <c r="D29" s="86">
        <v>69.361036760483032</v>
      </c>
      <c r="E29" s="86" t="s">
        <v>202</v>
      </c>
    </row>
    <row r="30" spans="1:5" ht="15.75" customHeight="1" x14ac:dyDescent="0.25">
      <c r="A30" s="52" t="s">
        <v>67</v>
      </c>
      <c r="B30" s="85">
        <v>0.22399999999999998</v>
      </c>
      <c r="C30" s="85">
        <v>0.95</v>
      </c>
      <c r="D30" s="86">
        <v>2.3542264782021713</v>
      </c>
      <c r="E30" s="86" t="s">
        <v>202</v>
      </c>
    </row>
    <row r="31" spans="1:5" ht="15.75" customHeight="1" x14ac:dyDescent="0.25">
      <c r="A31" s="52" t="s">
        <v>28</v>
      </c>
      <c r="B31" s="85">
        <v>0.60599999999999998</v>
      </c>
      <c r="C31" s="85">
        <v>0.95</v>
      </c>
      <c r="D31" s="86">
        <v>0.5823003013277992</v>
      </c>
      <c r="E31" s="86" t="s">
        <v>202</v>
      </c>
    </row>
    <row r="32" spans="1:5" ht="15.75" customHeight="1" x14ac:dyDescent="0.25">
      <c r="A32" s="52" t="s">
        <v>83</v>
      </c>
      <c r="B32" s="85">
        <v>0.377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0.20300000000000001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0.57899999999999996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0.32600000000000001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4.0000000000000001E-3</v>
      </c>
      <c r="C37" s="85">
        <v>0.95</v>
      </c>
      <c r="D37" s="86">
        <v>4.013212652439103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0.60508617496418993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149075.12558399999</v>
      </c>
      <c r="C2" s="78">
        <v>222633</v>
      </c>
      <c r="D2" s="78">
        <v>370499</v>
      </c>
      <c r="E2" s="78">
        <v>280421</v>
      </c>
      <c r="F2" s="78">
        <v>198524</v>
      </c>
      <c r="G2" s="22">
        <f t="shared" ref="G2:G40" si="0">C2+D2+E2+F2</f>
        <v>1072077</v>
      </c>
      <c r="H2" s="22">
        <f t="shared" ref="H2:H40" si="1">(B2 + stillbirth*B2/(1000-stillbirth))/(1-abortion)</f>
        <v>174066.15101794896</v>
      </c>
      <c r="I2" s="22">
        <f>G2-H2</f>
        <v>898010.84898205101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151213.78</v>
      </c>
      <c r="C3" s="78">
        <v>228000</v>
      </c>
      <c r="D3" s="78">
        <v>380000</v>
      </c>
      <c r="E3" s="78">
        <v>289000</v>
      </c>
      <c r="F3" s="78">
        <v>206000</v>
      </c>
      <c r="G3" s="22">
        <f t="shared" si="0"/>
        <v>1103000</v>
      </c>
      <c r="H3" s="22">
        <f t="shared" si="1"/>
        <v>176563.33048429058</v>
      </c>
      <c r="I3" s="22">
        <f t="shared" ref="I3:I15" si="3">G3-H3</f>
        <v>926436.66951570939</v>
      </c>
    </row>
    <row r="4" spans="1:9" ht="15.75" customHeight="1" x14ac:dyDescent="0.25">
      <c r="A4" s="7">
        <f t="shared" si="2"/>
        <v>2019</v>
      </c>
      <c r="B4" s="77">
        <v>153290.96800000002</v>
      </c>
      <c r="C4" s="78">
        <v>234000</v>
      </c>
      <c r="D4" s="78">
        <v>390000</v>
      </c>
      <c r="E4" s="78">
        <v>297000</v>
      </c>
      <c r="F4" s="78">
        <v>213000</v>
      </c>
      <c r="G4" s="22">
        <f t="shared" si="0"/>
        <v>1134000</v>
      </c>
      <c r="H4" s="22">
        <f t="shared" si="1"/>
        <v>178988.73927522221</v>
      </c>
      <c r="I4" s="22">
        <f t="shared" si="3"/>
        <v>955011.26072477782</v>
      </c>
    </row>
    <row r="5" spans="1:9" ht="15.75" customHeight="1" x14ac:dyDescent="0.25">
      <c r="A5" s="7">
        <f t="shared" si="2"/>
        <v>2020</v>
      </c>
      <c r="B5" s="77">
        <v>155331.696</v>
      </c>
      <c r="C5" s="78">
        <v>239000</v>
      </c>
      <c r="D5" s="78">
        <v>399000</v>
      </c>
      <c r="E5" s="78">
        <v>306000</v>
      </c>
      <c r="F5" s="78">
        <v>220000</v>
      </c>
      <c r="G5" s="22">
        <f t="shared" si="0"/>
        <v>1164000</v>
      </c>
      <c r="H5" s="22">
        <f t="shared" si="1"/>
        <v>181371.57589429585</v>
      </c>
      <c r="I5" s="22">
        <f t="shared" si="3"/>
        <v>982628.42410570418</v>
      </c>
    </row>
    <row r="6" spans="1:9" ht="15.75" customHeight="1" x14ac:dyDescent="0.25">
      <c r="A6" s="7">
        <f t="shared" si="2"/>
        <v>2021</v>
      </c>
      <c r="B6" s="77">
        <v>157522.26</v>
      </c>
      <c r="C6" s="78">
        <v>245000</v>
      </c>
      <c r="D6" s="78">
        <v>409000</v>
      </c>
      <c r="E6" s="78">
        <v>315000</v>
      </c>
      <c r="F6" s="78">
        <v>228000</v>
      </c>
      <c r="G6" s="22">
        <f t="shared" si="0"/>
        <v>1197000</v>
      </c>
      <c r="H6" s="22">
        <f t="shared" si="1"/>
        <v>183929.36709215486</v>
      </c>
      <c r="I6" s="22">
        <f t="shared" si="3"/>
        <v>1013070.6329078451</v>
      </c>
    </row>
    <row r="7" spans="1:9" ht="15.75" customHeight="1" x14ac:dyDescent="0.25">
      <c r="A7" s="7">
        <f t="shared" si="2"/>
        <v>2022</v>
      </c>
      <c r="B7" s="77">
        <v>159651.79300000001</v>
      </c>
      <c r="C7" s="78">
        <v>251000</v>
      </c>
      <c r="D7" s="78">
        <v>419000</v>
      </c>
      <c r="E7" s="78">
        <v>323000</v>
      </c>
      <c r="F7" s="78">
        <v>235000</v>
      </c>
      <c r="G7" s="22">
        <f t="shared" si="0"/>
        <v>1228000</v>
      </c>
      <c r="H7" s="22">
        <f t="shared" si="1"/>
        <v>186415.89602395066</v>
      </c>
      <c r="I7" s="22">
        <f t="shared" si="3"/>
        <v>1041584.1039760493</v>
      </c>
    </row>
    <row r="8" spans="1:9" ht="15.75" customHeight="1" x14ac:dyDescent="0.25">
      <c r="A8" s="7">
        <f t="shared" si="2"/>
        <v>2023</v>
      </c>
      <c r="B8" s="77">
        <v>161750.51999999999</v>
      </c>
      <c r="C8" s="78">
        <v>258000</v>
      </c>
      <c r="D8" s="78">
        <v>428000</v>
      </c>
      <c r="E8" s="78">
        <v>331000</v>
      </c>
      <c r="F8" s="78">
        <v>243000</v>
      </c>
      <c r="G8" s="22">
        <f t="shared" si="0"/>
        <v>1260000</v>
      </c>
      <c r="H8" s="22">
        <f t="shared" si="1"/>
        <v>188866.4546231557</v>
      </c>
      <c r="I8" s="22">
        <f t="shared" si="3"/>
        <v>1071133.5453768442</v>
      </c>
    </row>
    <row r="9" spans="1:9" ht="15.75" customHeight="1" x14ac:dyDescent="0.25">
      <c r="A9" s="7">
        <f t="shared" si="2"/>
        <v>2024</v>
      </c>
      <c r="B9" s="77">
        <v>163785.22399999999</v>
      </c>
      <c r="C9" s="78">
        <v>264000</v>
      </c>
      <c r="D9" s="78">
        <v>439000</v>
      </c>
      <c r="E9" s="78">
        <v>341000</v>
      </c>
      <c r="F9" s="78">
        <v>250000</v>
      </c>
      <c r="G9" s="22">
        <f t="shared" si="0"/>
        <v>1294000</v>
      </c>
      <c r="H9" s="22">
        <f t="shared" si="1"/>
        <v>191242.25737598489</v>
      </c>
      <c r="I9" s="22">
        <f t="shared" si="3"/>
        <v>1102757.7426240151</v>
      </c>
    </row>
    <row r="10" spans="1:9" ht="15.75" customHeight="1" x14ac:dyDescent="0.25">
      <c r="A10" s="7">
        <f t="shared" si="2"/>
        <v>2025</v>
      </c>
      <c r="B10" s="77">
        <v>165754.783</v>
      </c>
      <c r="C10" s="78">
        <v>271000</v>
      </c>
      <c r="D10" s="78">
        <v>449000</v>
      </c>
      <c r="E10" s="78">
        <v>349000</v>
      </c>
      <c r="F10" s="78">
        <v>258000</v>
      </c>
      <c r="G10" s="22">
        <f t="shared" si="0"/>
        <v>1327000</v>
      </c>
      <c r="H10" s="22">
        <f t="shared" si="1"/>
        <v>193541.99418982098</v>
      </c>
      <c r="I10" s="22">
        <f t="shared" si="3"/>
        <v>1133458.005810179</v>
      </c>
    </row>
    <row r="11" spans="1:9" ht="15.75" customHeight="1" x14ac:dyDescent="0.25">
      <c r="A11" s="7">
        <f t="shared" si="2"/>
        <v>2026</v>
      </c>
      <c r="B11" s="77">
        <v>167946.519</v>
      </c>
      <c r="C11" s="78">
        <v>278000</v>
      </c>
      <c r="D11" s="78">
        <v>460000</v>
      </c>
      <c r="E11" s="78">
        <v>358000</v>
      </c>
      <c r="F11" s="78">
        <v>266000</v>
      </c>
      <c r="G11" s="22">
        <f t="shared" si="0"/>
        <v>1362000</v>
      </c>
      <c r="H11" s="22">
        <f t="shared" si="1"/>
        <v>196101.15386232117</v>
      </c>
      <c r="I11" s="22">
        <f t="shared" si="3"/>
        <v>1165898.8461376787</v>
      </c>
    </row>
    <row r="12" spans="1:9" ht="15.75" customHeight="1" x14ac:dyDescent="0.25">
      <c r="A12" s="7">
        <f t="shared" si="2"/>
        <v>2027</v>
      </c>
      <c r="B12" s="77">
        <v>170054.535</v>
      </c>
      <c r="C12" s="78">
        <v>285000</v>
      </c>
      <c r="D12" s="78">
        <v>471000</v>
      </c>
      <c r="E12" s="78">
        <v>366000</v>
      </c>
      <c r="F12" s="78">
        <v>274000</v>
      </c>
      <c r="G12" s="22">
        <f t="shared" si="0"/>
        <v>1396000</v>
      </c>
      <c r="H12" s="22">
        <f t="shared" si="1"/>
        <v>198562.55867393405</v>
      </c>
      <c r="I12" s="22">
        <f t="shared" si="3"/>
        <v>1197437.4413260659</v>
      </c>
    </row>
    <row r="13" spans="1:9" ht="15.75" customHeight="1" x14ac:dyDescent="0.25">
      <c r="A13" s="7">
        <f t="shared" si="2"/>
        <v>2028</v>
      </c>
      <c r="B13" s="77">
        <v>172138.09700000004</v>
      </c>
      <c r="C13" s="78">
        <v>293000</v>
      </c>
      <c r="D13" s="78">
        <v>482000</v>
      </c>
      <c r="E13" s="78">
        <v>376000</v>
      </c>
      <c r="F13" s="78">
        <v>281000</v>
      </c>
      <c r="G13" s="22">
        <f t="shared" si="0"/>
        <v>1432000</v>
      </c>
      <c r="H13" s="22">
        <f t="shared" si="1"/>
        <v>200995.41000527781</v>
      </c>
      <c r="I13" s="22">
        <f t="shared" si="3"/>
        <v>1231004.5899947223</v>
      </c>
    </row>
    <row r="14" spans="1:9" ht="15.75" customHeight="1" x14ac:dyDescent="0.25">
      <c r="A14" s="7">
        <f t="shared" si="2"/>
        <v>2029</v>
      </c>
      <c r="B14" s="77">
        <v>174165.96200000003</v>
      </c>
      <c r="C14" s="78">
        <v>300000</v>
      </c>
      <c r="D14" s="78">
        <v>495000</v>
      </c>
      <c r="E14" s="78">
        <v>385000</v>
      </c>
      <c r="F14" s="78">
        <v>290000</v>
      </c>
      <c r="G14" s="22">
        <f t="shared" si="0"/>
        <v>1470000</v>
      </c>
      <c r="H14" s="22">
        <f t="shared" si="1"/>
        <v>203363.22726487229</v>
      </c>
      <c r="I14" s="22">
        <f t="shared" si="3"/>
        <v>1266636.7727351277</v>
      </c>
    </row>
    <row r="15" spans="1:9" ht="15.75" customHeight="1" x14ac:dyDescent="0.25">
      <c r="A15" s="7">
        <f t="shared" si="2"/>
        <v>2030</v>
      </c>
      <c r="B15" s="77">
        <v>176166.15299999999</v>
      </c>
      <c r="C15" s="78">
        <v>306000</v>
      </c>
      <c r="D15" s="78">
        <v>507000</v>
      </c>
      <c r="E15" s="78">
        <v>395000</v>
      </c>
      <c r="F15" s="78">
        <v>298000</v>
      </c>
      <c r="G15" s="22">
        <f t="shared" si="0"/>
        <v>1506000</v>
      </c>
      <c r="H15" s="22">
        <f t="shared" si="1"/>
        <v>205698.73124185568</v>
      </c>
      <c r="I15" s="22">
        <f t="shared" si="3"/>
        <v>1300301.2687581442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128.44045267086082</v>
      </c>
      <c r="I17" s="22">
        <f t="shared" si="4"/>
        <v>-128.44045267086082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6.2419816250000003E-2</v>
      </c>
    </row>
    <row r="4" spans="1:8" ht="15.75" customHeight="1" x14ac:dyDescent="0.25">
      <c r="B4" s="24" t="s">
        <v>7</v>
      </c>
      <c r="C4" s="79">
        <v>0.2361651629528648</v>
      </c>
    </row>
    <row r="5" spans="1:8" ht="15.75" customHeight="1" x14ac:dyDescent="0.25">
      <c r="B5" s="24" t="s">
        <v>8</v>
      </c>
      <c r="C5" s="79">
        <v>0.12696892461988873</v>
      </c>
    </row>
    <row r="6" spans="1:8" ht="15.75" customHeight="1" x14ac:dyDescent="0.25">
      <c r="B6" s="24" t="s">
        <v>10</v>
      </c>
      <c r="C6" s="79">
        <v>0.13912004937524486</v>
      </c>
    </row>
    <row r="7" spans="1:8" ht="15.75" customHeight="1" x14ac:dyDescent="0.25">
      <c r="B7" s="24" t="s">
        <v>13</v>
      </c>
      <c r="C7" s="79">
        <v>0.16784847324098004</v>
      </c>
    </row>
    <row r="8" spans="1:8" ht="15.75" customHeight="1" x14ac:dyDescent="0.25">
      <c r="B8" s="24" t="s">
        <v>14</v>
      </c>
      <c r="C8" s="79">
        <v>2.6662387125562085E-3</v>
      </c>
    </row>
    <row r="9" spans="1:8" ht="15.75" customHeight="1" x14ac:dyDescent="0.25">
      <c r="B9" s="24" t="s">
        <v>27</v>
      </c>
      <c r="C9" s="79">
        <v>7.3123856006196003E-2</v>
      </c>
    </row>
    <row r="10" spans="1:8" ht="15.75" customHeight="1" x14ac:dyDescent="0.25">
      <c r="B10" s="24" t="s">
        <v>15</v>
      </c>
      <c r="C10" s="79">
        <v>0.19168747884226933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0.238740297658775</v>
      </c>
      <c r="D14" s="79">
        <v>0.238740297658775</v>
      </c>
      <c r="E14" s="79">
        <v>0.24613222192105699</v>
      </c>
      <c r="F14" s="79">
        <v>0.24613222192105699</v>
      </c>
    </row>
    <row r="15" spans="1:8" ht="15.75" customHeight="1" x14ac:dyDescent="0.25">
      <c r="B15" s="24" t="s">
        <v>16</v>
      </c>
      <c r="C15" s="79">
        <v>0.23654665056840296</v>
      </c>
      <c r="D15" s="79">
        <v>0.23654665056840296</v>
      </c>
      <c r="E15" s="79">
        <v>0.138328085946264</v>
      </c>
      <c r="F15" s="79">
        <v>0.138328085946264</v>
      </c>
    </row>
    <row r="16" spans="1:8" ht="15.75" customHeight="1" x14ac:dyDescent="0.25">
      <c r="B16" s="24" t="s">
        <v>17</v>
      </c>
      <c r="C16" s="79">
        <v>4.9145565398764399E-2</v>
      </c>
      <c r="D16" s="79">
        <v>4.9145565398764399E-2</v>
      </c>
      <c r="E16" s="79">
        <v>3.8084048273613703E-2</v>
      </c>
      <c r="F16" s="79">
        <v>3.8084048273613703E-2</v>
      </c>
    </row>
    <row r="17" spans="1:8" ht="15.75" customHeight="1" x14ac:dyDescent="0.25">
      <c r="B17" s="24" t="s">
        <v>18</v>
      </c>
      <c r="C17" s="79">
        <v>2.6735751976703801E-3</v>
      </c>
      <c r="D17" s="79">
        <v>2.6735751976703801E-3</v>
      </c>
      <c r="E17" s="79">
        <v>9.8398699531551202E-3</v>
      </c>
      <c r="F17" s="79">
        <v>9.8398699531551202E-3</v>
      </c>
    </row>
    <row r="18" spans="1:8" ht="15.75" customHeight="1" x14ac:dyDescent="0.25">
      <c r="B18" s="24" t="s">
        <v>19</v>
      </c>
      <c r="C18" s="79">
        <v>2.76370906525715E-2</v>
      </c>
      <c r="D18" s="79">
        <v>2.76370906525715E-2</v>
      </c>
      <c r="E18" s="79">
        <v>4.3044240360073802E-2</v>
      </c>
      <c r="F18" s="79">
        <v>4.3044240360073802E-2</v>
      </c>
    </row>
    <row r="19" spans="1:8" ht="15.75" customHeight="1" x14ac:dyDescent="0.25">
      <c r="B19" s="24" t="s">
        <v>20</v>
      </c>
      <c r="C19" s="79">
        <v>3.8788711719263499E-2</v>
      </c>
      <c r="D19" s="79">
        <v>3.8788711719263499E-2</v>
      </c>
      <c r="E19" s="79">
        <v>6.0188514984031397E-2</v>
      </c>
      <c r="F19" s="79">
        <v>6.0188514984031397E-2</v>
      </c>
    </row>
    <row r="20" spans="1:8" ht="15.75" customHeight="1" x14ac:dyDescent="0.25">
      <c r="B20" s="24" t="s">
        <v>21</v>
      </c>
      <c r="C20" s="79">
        <v>5.5174868614552902E-5</v>
      </c>
      <c r="D20" s="79">
        <v>5.5174868614552902E-5</v>
      </c>
      <c r="E20" s="79">
        <v>3.11560050546137E-4</v>
      </c>
      <c r="F20" s="79">
        <v>3.11560050546137E-4</v>
      </c>
    </row>
    <row r="21" spans="1:8" ht="15.75" customHeight="1" x14ac:dyDescent="0.25">
      <c r="B21" s="24" t="s">
        <v>22</v>
      </c>
      <c r="C21" s="79">
        <v>4.34656168136478E-2</v>
      </c>
      <c r="D21" s="79">
        <v>4.34656168136478E-2</v>
      </c>
      <c r="E21" s="79">
        <v>0.122436321806937</v>
      </c>
      <c r="F21" s="79">
        <v>0.122436321806937</v>
      </c>
    </row>
    <row r="22" spans="1:8" ht="15.75" customHeight="1" x14ac:dyDescent="0.25">
      <c r="B22" s="24" t="s">
        <v>23</v>
      </c>
      <c r="C22" s="79">
        <v>0.36294731712229</v>
      </c>
      <c r="D22" s="79">
        <v>0.36294731712229</v>
      </c>
      <c r="E22" s="79">
        <v>0.34163513670432188</v>
      </c>
      <c r="F22" s="79">
        <v>0.34163513670432188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8.8699999999999987E-2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0.157</v>
      </c>
    </row>
    <row r="29" spans="1:8" ht="15.75" customHeight="1" x14ac:dyDescent="0.25">
      <c r="B29" s="24" t="s">
        <v>41</v>
      </c>
      <c r="C29" s="79">
        <v>0.1696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0.25829999999776482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0.73867877757073719</v>
      </c>
      <c r="D2" s="80">
        <v>0.73867877757073719</v>
      </c>
      <c r="E2" s="80">
        <v>0.66537035800664723</v>
      </c>
      <c r="F2" s="80">
        <v>0.42945165677011582</v>
      </c>
      <c r="G2" s="80">
        <v>0.40089162990571325</v>
      </c>
    </row>
    <row r="3" spans="1:15" ht="15.75" customHeight="1" x14ac:dyDescent="0.25">
      <c r="A3" s="5"/>
      <c r="B3" s="11" t="s">
        <v>118</v>
      </c>
      <c r="C3" s="80">
        <v>0.16716917172746526</v>
      </c>
      <c r="D3" s="80">
        <v>0.16716917172746526</v>
      </c>
      <c r="E3" s="80">
        <v>0.20817725272962467</v>
      </c>
      <c r="F3" s="80">
        <v>0.27366012495852254</v>
      </c>
      <c r="G3" s="80">
        <v>0.26969073284566164</v>
      </c>
    </row>
    <row r="4" spans="1:15" ht="15.75" customHeight="1" x14ac:dyDescent="0.25">
      <c r="A4" s="5"/>
      <c r="B4" s="11" t="s">
        <v>116</v>
      </c>
      <c r="C4" s="81">
        <v>5.4292058433883281E-2</v>
      </c>
      <c r="D4" s="81">
        <v>5.4292058433883281E-2</v>
      </c>
      <c r="E4" s="81">
        <v>6.666240086185668E-2</v>
      </c>
      <c r="F4" s="81">
        <v>0.13641738733070671</v>
      </c>
      <c r="G4" s="81">
        <v>0.16150169280965276</v>
      </c>
    </row>
    <row r="5" spans="1:15" ht="15.75" customHeight="1" x14ac:dyDescent="0.25">
      <c r="A5" s="5"/>
      <c r="B5" s="11" t="s">
        <v>119</v>
      </c>
      <c r="C5" s="81">
        <v>3.9859992267914299E-2</v>
      </c>
      <c r="D5" s="81">
        <v>3.9859992267914299E-2</v>
      </c>
      <c r="E5" s="81">
        <v>5.9789988401871455E-2</v>
      </c>
      <c r="F5" s="81">
        <v>0.16047083094065501</v>
      </c>
      <c r="G5" s="81">
        <v>0.16791594443897234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0.61246667712895375</v>
      </c>
      <c r="D8" s="80">
        <v>0.61246667712895375</v>
      </c>
      <c r="E8" s="80">
        <v>0.57325974900360144</v>
      </c>
      <c r="F8" s="80">
        <v>0.56642051132919258</v>
      </c>
      <c r="G8" s="80">
        <v>0.62419250424344563</v>
      </c>
    </row>
    <row r="9" spans="1:15" ht="15.75" customHeight="1" x14ac:dyDescent="0.25">
      <c r="B9" s="7" t="s">
        <v>121</v>
      </c>
      <c r="C9" s="80">
        <v>0.19693462287104621</v>
      </c>
      <c r="D9" s="80">
        <v>0.19693462287104621</v>
      </c>
      <c r="E9" s="80">
        <v>0.23201069099639859</v>
      </c>
      <c r="F9" s="80">
        <v>0.26715994867080745</v>
      </c>
      <c r="G9" s="80">
        <v>0.24791319242322099</v>
      </c>
    </row>
    <row r="10" spans="1:15" ht="15.75" customHeight="1" x14ac:dyDescent="0.25">
      <c r="B10" s="7" t="s">
        <v>122</v>
      </c>
      <c r="C10" s="81">
        <v>0.118177016</v>
      </c>
      <c r="D10" s="81">
        <v>0.118177016</v>
      </c>
      <c r="E10" s="81">
        <v>0.14337108400000001</v>
      </c>
      <c r="F10" s="81">
        <v>0.12293028399999997</v>
      </c>
      <c r="G10" s="81">
        <v>0.10378709433333334</v>
      </c>
    </row>
    <row r="11" spans="1:15" ht="15.75" customHeight="1" x14ac:dyDescent="0.25">
      <c r="B11" s="7" t="s">
        <v>123</v>
      </c>
      <c r="C11" s="81">
        <v>7.2421684E-2</v>
      </c>
      <c r="D11" s="81">
        <v>7.2421684E-2</v>
      </c>
      <c r="E11" s="81">
        <v>5.1358476E-2</v>
      </c>
      <c r="F11" s="81">
        <v>4.3489256000000004E-2</v>
      </c>
      <c r="G11" s="81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0.70639477425000008</v>
      </c>
      <c r="D14" s="82">
        <v>0.68218456074</v>
      </c>
      <c r="E14" s="82">
        <v>0.68218456074</v>
      </c>
      <c r="F14" s="82">
        <v>0.70673003779300003</v>
      </c>
      <c r="G14" s="82">
        <v>0.70673003779300003</v>
      </c>
      <c r="H14" s="83">
        <v>0.44600000000000001</v>
      </c>
      <c r="I14" s="83">
        <v>0.44600000000000001</v>
      </c>
      <c r="J14" s="83">
        <v>0.44600000000000001</v>
      </c>
      <c r="K14" s="83">
        <v>0.44600000000000001</v>
      </c>
      <c r="L14" s="83">
        <v>0.37225000213100001</v>
      </c>
      <c r="M14" s="83">
        <v>0.24747652492900002</v>
      </c>
      <c r="N14" s="83">
        <v>0.26998642150649999</v>
      </c>
      <c r="O14" s="83">
        <v>0.26845486045200001</v>
      </c>
    </row>
    <row r="15" spans="1:15" ht="15.75" customHeight="1" x14ac:dyDescent="0.25">
      <c r="B15" s="16" t="s">
        <v>68</v>
      </c>
      <c r="C15" s="80">
        <f>iron_deficiency_anaemia*C14</f>
        <v>0.33535676586622071</v>
      </c>
      <c r="D15" s="80">
        <f t="shared" ref="D15:O15" si="0">iron_deficiency_anaemia*D14</f>
        <v>0.3238631093449581</v>
      </c>
      <c r="E15" s="80">
        <f t="shared" si="0"/>
        <v>0.3238631093449581</v>
      </c>
      <c r="F15" s="80">
        <f t="shared" si="0"/>
        <v>0.33551593026209647</v>
      </c>
      <c r="G15" s="80">
        <f t="shared" si="0"/>
        <v>0.33551593026209647</v>
      </c>
      <c r="H15" s="80">
        <f t="shared" si="0"/>
        <v>0.21173587776769204</v>
      </c>
      <c r="I15" s="80">
        <f t="shared" si="0"/>
        <v>0.21173587776769204</v>
      </c>
      <c r="J15" s="80">
        <f t="shared" si="0"/>
        <v>0.21173587776769204</v>
      </c>
      <c r="K15" s="80">
        <f t="shared" si="0"/>
        <v>0.21173587776769204</v>
      </c>
      <c r="L15" s="80">
        <f t="shared" si="0"/>
        <v>0.17672349988841371</v>
      </c>
      <c r="M15" s="80">
        <f t="shared" si="0"/>
        <v>0.11748802518551556</v>
      </c>
      <c r="N15" s="80">
        <f t="shared" si="0"/>
        <v>0.12817446623999296</v>
      </c>
      <c r="O15" s="80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0.307</v>
      </c>
      <c r="D3" s="81">
        <v>0.35299999999999998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0.18600000000000003</v>
      </c>
      <c r="D4" s="81">
        <v>0.18600000000000003</v>
      </c>
      <c r="E4" s="81">
        <v>0.38799999999999996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0.30499999999999994</v>
      </c>
      <c r="D5" s="80">
        <f>1-SUM(D2:D4)</f>
        <v>0.25900000000000001</v>
      </c>
      <c r="E5" s="80">
        <f>1-SUM(E2:E4)</f>
        <v>0.6120000000000001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0.29242999999999997</v>
      </c>
      <c r="D2" s="144">
        <v>0.29054999999999997</v>
      </c>
      <c r="E2" s="144">
        <v>0.28858</v>
      </c>
      <c r="F2" s="144">
        <v>0.28645999999999999</v>
      </c>
      <c r="G2" s="144">
        <v>0.28419</v>
      </c>
      <c r="H2" s="144">
        <v>0.28172000000000003</v>
      </c>
      <c r="I2" s="144">
        <v>0.27926000000000001</v>
      </c>
      <c r="J2" s="144">
        <v>0.27681</v>
      </c>
      <c r="K2" s="144">
        <v>0.27439000000000002</v>
      </c>
      <c r="L2" s="144">
        <v>0.27200000000000002</v>
      </c>
      <c r="M2" s="144">
        <v>0.26963000000000004</v>
      </c>
      <c r="N2" s="144">
        <v>0.26728999999999997</v>
      </c>
      <c r="O2" s="144">
        <v>0.26497999999999999</v>
      </c>
      <c r="P2" s="144">
        <v>0.26268999999999998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0.26646000000000003</v>
      </c>
      <c r="D4" s="144">
        <v>0.26878000000000002</v>
      </c>
      <c r="E4" s="144">
        <v>0.27113999999999999</v>
      </c>
      <c r="F4" s="144">
        <v>0.27344999999999997</v>
      </c>
      <c r="G4" s="144">
        <v>0.27565000000000001</v>
      </c>
      <c r="H4" s="144">
        <v>0.27764</v>
      </c>
      <c r="I4" s="144">
        <v>0.27964</v>
      </c>
      <c r="J4" s="144">
        <v>0.28164</v>
      </c>
      <c r="K4" s="144">
        <v>0.28364999999999996</v>
      </c>
      <c r="L4" s="144">
        <v>0.28567999999999999</v>
      </c>
      <c r="M4" s="144">
        <v>0.28771999999999998</v>
      </c>
      <c r="N4" s="144">
        <v>0.28977000000000003</v>
      </c>
      <c r="O4" s="144">
        <v>0.29183999999999999</v>
      </c>
      <c r="P4" s="144">
        <v>0.29393999999999998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0.33337692702068983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0.21173587776769207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0.13184903085823227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0.60733333333333339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44.972000000000001</v>
      </c>
      <c r="D13" s="143">
        <v>43.207999999999998</v>
      </c>
      <c r="E13" s="143">
        <v>41.561999999999998</v>
      </c>
      <c r="F13" s="143">
        <v>40.024999999999999</v>
      </c>
      <c r="G13" s="143">
        <v>38.576999999999998</v>
      </c>
      <c r="H13" s="143">
        <v>37.219000000000001</v>
      </c>
      <c r="I13" s="143">
        <v>35.911000000000001</v>
      </c>
      <c r="J13" s="143">
        <v>34.689</v>
      </c>
      <c r="K13" s="143">
        <v>33.512999999999998</v>
      </c>
      <c r="L13" s="143">
        <v>32.401000000000003</v>
      </c>
      <c r="M13" s="143">
        <v>31.405000000000001</v>
      </c>
      <c r="N13" s="143">
        <v>30.353000000000002</v>
      </c>
      <c r="O13" s="143">
        <v>29.428999999999998</v>
      </c>
      <c r="P13" s="143">
        <v>28.539000000000001</v>
      </c>
    </row>
    <row r="14" spans="1:16" x14ac:dyDescent="0.25">
      <c r="B14" s="16" t="s">
        <v>170</v>
      </c>
      <c r="C14" s="143">
        <f>maternal_mortality</f>
        <v>0.09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0.31</v>
      </c>
      <c r="E2" s="92">
        <f>food_insecure</f>
        <v>0.31</v>
      </c>
      <c r="F2" s="92">
        <f>food_insecure</f>
        <v>0.31</v>
      </c>
      <c r="G2" s="92">
        <f>food_insecure</f>
        <v>0.31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0.31</v>
      </c>
      <c r="F5" s="92">
        <f>food_insecure</f>
        <v>0.31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0.11962289428086539</v>
      </c>
      <c r="D7" s="92">
        <f>diarrhoea_1_5mo/26</f>
        <v>0.10433581708769231</v>
      </c>
      <c r="E7" s="92">
        <f>diarrhoea_6_11mo/26</f>
        <v>0.10433581708769231</v>
      </c>
      <c r="F7" s="92">
        <f>diarrhoea_12_23mo/26</f>
        <v>7.7476640863076929E-2</v>
      </c>
      <c r="G7" s="92">
        <f>diarrhoea_24_59mo/26</f>
        <v>7.7476640863076929E-2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0.31</v>
      </c>
      <c r="F8" s="92">
        <f>food_insecure</f>
        <v>0.31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0.33700000000000002</v>
      </c>
      <c r="E9" s="92">
        <f>IF(ISBLANK(comm_deliv), frac_children_health_facility,1)</f>
        <v>0.33700000000000002</v>
      </c>
      <c r="F9" s="92">
        <f>IF(ISBLANK(comm_deliv), frac_children_health_facility,1)</f>
        <v>0.33700000000000002</v>
      </c>
      <c r="G9" s="92">
        <f>IF(ISBLANK(comm_deliv), frac_children_health_facility,1)</f>
        <v>0.33700000000000002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0.11962289428086539</v>
      </c>
      <c r="D11" s="92">
        <f>diarrhoea_1_5mo/26</f>
        <v>0.10433581708769231</v>
      </c>
      <c r="E11" s="92">
        <f>diarrhoea_6_11mo/26</f>
        <v>0.10433581708769231</v>
      </c>
      <c r="F11" s="92">
        <f>diarrhoea_12_23mo/26</f>
        <v>7.7476640863076929E-2</v>
      </c>
      <c r="G11" s="92">
        <f>diarrhoea_24_59mo/26</f>
        <v>7.7476640863076929E-2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0.31</v>
      </c>
      <c r="I14" s="92">
        <f>food_insecure</f>
        <v>0.31</v>
      </c>
      <c r="J14" s="92">
        <f>food_insecure</f>
        <v>0.31</v>
      </c>
      <c r="K14" s="92">
        <f>food_insecure</f>
        <v>0.31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0.63</v>
      </c>
      <c r="I17" s="92">
        <f>frac_PW_health_facility</f>
        <v>0.63</v>
      </c>
      <c r="J17" s="92">
        <f>frac_PW_health_facility</f>
        <v>0.63</v>
      </c>
      <c r="K17" s="92">
        <f>frac_PW_health_facility</f>
        <v>0.63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0.41</v>
      </c>
      <c r="I18" s="92">
        <f>frac_malaria_risk</f>
        <v>0.41</v>
      </c>
      <c r="J18" s="92">
        <f>frac_malaria_risk</f>
        <v>0.41</v>
      </c>
      <c r="K18" s="92">
        <f>frac_malaria_risk</f>
        <v>0.41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0.69599999999999995</v>
      </c>
      <c r="M23" s="92">
        <f>famplan_unmet_need</f>
        <v>0.69599999999999995</v>
      </c>
      <c r="N23" s="92">
        <f>famplan_unmet_need</f>
        <v>0.69599999999999995</v>
      </c>
      <c r="O23" s="92">
        <f>famplan_unmet_need</f>
        <v>0.69599999999999995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0.41703496829223641</v>
      </c>
      <c r="M24" s="92">
        <f>(1-food_insecure)*(0.49)+food_insecure*(0.7)</f>
        <v>0.55509999999999993</v>
      </c>
      <c r="N24" s="92">
        <f>(1-food_insecure)*(0.49)+food_insecure*(0.7)</f>
        <v>0.55509999999999993</v>
      </c>
      <c r="O24" s="92">
        <f>(1-food_insecure)*(0.49)+food_insecure*(0.7)</f>
        <v>0.55509999999999993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0.17872927212524417</v>
      </c>
      <c r="M25" s="92">
        <f>(1-food_insecure)*(0.21)+food_insecure*(0.3)</f>
        <v>0.23789999999999997</v>
      </c>
      <c r="N25" s="92">
        <f>(1-food_insecure)*(0.21)+food_insecure*(0.3)</f>
        <v>0.23789999999999997</v>
      </c>
      <c r="O25" s="92">
        <f>(1-food_insecure)*(0.21)+food_insecure*(0.3)</f>
        <v>0.23789999999999997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0.15551475128173831</v>
      </c>
      <c r="M26" s="92">
        <f>(1-food_insecure)*(0.3)</f>
        <v>0.20699999999999999</v>
      </c>
      <c r="N26" s="92">
        <f>(1-food_insecure)*(0.3)</f>
        <v>0.20699999999999999</v>
      </c>
      <c r="O26" s="92">
        <f>(1-food_insecure)*(0.3)</f>
        <v>0.20699999999999999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0.24872100830078098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0.41</v>
      </c>
      <c r="D33" s="92">
        <f t="shared" si="3"/>
        <v>0.41</v>
      </c>
      <c r="E33" s="92">
        <f t="shared" si="3"/>
        <v>0.41</v>
      </c>
      <c r="F33" s="92">
        <f t="shared" si="3"/>
        <v>0.41</v>
      </c>
      <c r="G33" s="92">
        <f t="shared" si="3"/>
        <v>0.41</v>
      </c>
      <c r="H33" s="92">
        <f t="shared" si="3"/>
        <v>0.41</v>
      </c>
      <c r="I33" s="92">
        <f t="shared" si="3"/>
        <v>0.41</v>
      </c>
      <c r="J33" s="92">
        <f t="shared" si="3"/>
        <v>0.41</v>
      </c>
      <c r="K33" s="92">
        <f t="shared" si="3"/>
        <v>0.41</v>
      </c>
      <c r="L33" s="92">
        <f t="shared" si="3"/>
        <v>0.41</v>
      </c>
      <c r="M33" s="92">
        <f t="shared" si="3"/>
        <v>0.41</v>
      </c>
      <c r="N33" s="92">
        <f t="shared" si="3"/>
        <v>0.41</v>
      </c>
      <c r="O33" s="92">
        <f t="shared" si="3"/>
        <v>0.41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2020-03-24T06:49:52Z</dcterms:modified>
</cp:coreProperties>
</file>