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4FB98A3-8F41-403C-91D3-67A761F5F84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I11" i="2" s="1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18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761DC85-9775-4F12-97CE-CD64402C77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8205371-9F83-469B-B8DF-10619DA873C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EB5BC132-88CE-4B67-B4E0-541D2BF0B9D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03E1A18-605E-4FD2-8370-5A84C76B7908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41691427-1575-4B3D-9A60-263F6771D3C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E599816-A1CC-4CEF-AE1A-D2513A4CABD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55130F3B-45E3-4792-AE83-750E7E4E8B3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51163A2-989F-4F44-8F7A-DD2F115B4DF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0246FF4-AD6A-4381-B7E6-EFA2517918A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E78BED0-F932-4C4B-9B13-27FE0590C6B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BADE5A5-1639-42A3-8E36-3574CF52D47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1C3FA17-C078-4485-853A-275219CCAD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5763FCA-F75B-442A-9E30-FB932BCE52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8348F9C8-C739-4851-8316-EDD49B4FEFC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658965F-3DAF-4B4A-8F8C-2613127444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EA3EB95-4EBA-49F6-90AD-29C665F3F1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801DA0C-6C71-4D6D-B79F-36A82332CD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0F68BD1-1E83-4F41-8870-5B219628A07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3191BD9-BEB8-4CA5-ADE3-DF5DBF7557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39C9CA6-D377-4A4A-896E-3018F90AC08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52D3494-7762-452B-9DC8-213EED316FF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B4DA2F2-0FCF-46C5-ADE0-CAB338F2048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6688788-8A64-4C11-A95F-44203DAE7F2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5056834-4AEC-4412-9188-C34DF3D12D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5A49853-EBA4-409A-8186-B80767C0A32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63120EE5-18BF-4C7D-8B4A-C9DEF4AEBB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80A8023-7AA2-46FD-A369-8CCC1D7EB9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D42B4DD-3995-42F3-B479-35B8A74CBD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31892C2-4E5D-4194-9146-7EB83A29EA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3081B22-AC97-4282-8D2F-9DAF9C4010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6ACC114-E397-4099-BF54-1A319017E1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A9C549C-002C-4F11-8BB0-008FF87473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E55DE37-B854-46AE-834F-E39F469934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8FB8F8B-C0F3-4E53-B7AB-7918C6694015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EEB6553-3826-4D0E-BC19-1CE00564758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0490C6E-1E96-48A6-96B2-20EFF6D5D0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AFE163A-7898-438A-8649-14939F5047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AB1EFCE-3E64-4C56-8C66-A0954C41AE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125B854-9D0F-4446-B17E-476D98C14F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C61EF20-3EA6-4319-A892-6A24A8547D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559460A5-754D-4FA5-B61B-1EB5A4CF21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D35F611-1B67-4E0C-A7B4-B3742AB65D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8E5337A-B97F-4395-834D-F97F4825F5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54D79A9F-941B-490F-8B6A-48200DDA7B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797B2DE-26F1-4F30-8F0F-B3D51F5DB8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31902FF-B1FC-4180-A7DA-893ECE3B0C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C6E0633-9272-4EB8-9F26-63AB6F7A15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34ED856-311B-4AE5-82A2-42C0F3AA33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315F316-CC8F-4DBA-8B0A-73AC70287D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7C8E3157-17BC-4A67-A6F0-E19538FA8D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D1438FE-BF34-477F-A4FA-5A2EB78F01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CAEE91E-9DE5-4461-A9C4-0176C8C193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BAD94C2-BD6A-4524-8C8C-D1DF020D14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AA83A710-B8FD-4F89-AFEF-D3A2E23FD4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ED22AD31-AD6C-4616-9A69-043B997E45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5FF08E4-1D25-4E68-B449-51206DAA30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4CAE3CD-79F5-4045-A399-62AB41E589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C6C17923-944E-4F97-9B63-E8B0B6DAD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D35E96D-CD00-4887-BFF1-F8C56999CB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6FE9C468-5A26-4CDC-977D-C664CE2FA9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F269EE5-1DAB-4815-A85A-D389D6C219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21A0E2F7-0B10-4290-9288-D427C8DAB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1FFA3FD-59F1-4C95-BF42-9D25BDB5CC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64D99ACC-98C2-4C87-A710-842BCF9096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827A9648-B06C-421D-9E25-0FE91A936C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F2433B0-25FE-43E5-A77B-FDEBC256BE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5989795-02B0-475F-9D5C-BAF84EEAAA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EB551A8-E98D-4FA3-A00B-3112570391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405EAD65-162F-42B5-9ED8-7E0CFCE88C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E13CAD2C-16EF-4969-ACE5-2AD207901A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97B2275C-0DF9-4E4E-9117-EB7AEFB29E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2A9FDE0-8102-43E7-AE07-BBD367E664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15F18A0A-5C90-43C1-8830-4F0DB8B92C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0D274EC-9B38-4FCC-AEE7-9FE49FE3DB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8249397-1BD5-455A-A33D-7794D7FCFF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8238953-91B2-47CB-A3C9-87E481FBA6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52B20BE2-CD2C-4485-A655-C475987A48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8B07AA0-F168-4948-B551-13555C406E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41684D8-C700-4D71-A47D-6C94C2E076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536CBC2-FE2E-4DBF-B129-4871DB8ABF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F51FB2F-1AFC-4B94-800B-A25CCDBF59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0B421FF-D2AA-4F9D-B093-61F7CFA036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A8A3350-1E62-4655-A2A6-1C07B58120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F6E6484-70FB-4589-A309-28ADEBE549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96799CB-9173-4A6B-A58A-F1DF50377B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276B8BC-9ED2-4462-AF07-6291D87676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BECF602-ED96-4539-BB11-1B34504863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E94D254-E0B5-4EC4-B407-FBBE37E5D4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2607F94-4AAD-4DB4-8951-1FDE9AEA8B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4C9F36C-4CF3-44F5-87FA-3EF6F69EF0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3C7EB90-4C0C-4A9B-96FD-0E43F12269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C329974-7B94-4D22-9265-4B95BF08DE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A534927-3B9C-4542-82BD-AD00927C92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44A8AC1-B1D6-47CD-86AC-0B97D9C0BE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289127F-9426-4BED-9BD5-39D8B5A862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1133F5B-7051-400D-8CEC-41D1C05A2D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208E83B-1600-4F09-B240-633DF01A00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F738DC2-E6FD-42E8-971F-F7D867F0C5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05BEFE6-2E45-45B8-ADC4-7B22E1F6EC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D4F1959-1346-4598-86B9-B9CBCCF944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966EAFC-8A52-43FD-8EEE-842487CB58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B98C47B-57E5-4884-9505-929AF3B8AE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486DBB6-CFC0-40DB-AE93-D8BF78D83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3561CF6-B938-44FB-8DCE-E81E81592F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EEA0F4C-431F-4258-B376-88054ECD2C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FC35C6C-5974-4870-969A-5192179E9B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568576B-2C3B-4813-8661-5AB9B4DB3D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266FCCA-FE6B-4A51-83E9-36F1DD57F0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A6F1EA2-05BE-4151-855C-915B4DA5F5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0794653-7626-4EC1-AF0E-65D29381ED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98DFF62-75F8-45C1-A391-B8FE79329C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A61A4963-C068-41DC-BD13-CC23C4F705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3F04F12-DB69-41BA-8F3A-D43C0D8AF2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B027506-B87A-43C8-94E7-BC7E7D8D8E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568BFF1-BCA1-40D2-908D-4895CF1888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3E16651-864C-4B4C-95B6-99D631D868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E824536-A8AD-4A03-96B8-E9D808230A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EA74054B-14F7-4D5C-99E9-AC73DE1E8BF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BA0E302-638C-487E-967A-113F4F9542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401EB2F-64EA-4095-B34B-170FE44DA0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6DD5393B-F524-43C6-8523-562EE5E2E9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179DE5C-9284-473E-85D3-0A3833C854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3435C8E-F917-4E8D-83AD-E432ADB45D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34890ABD-0712-47EA-999E-2C5DFD757B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6AE61F9-9E2C-404A-84FA-74DD490504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753C742-1F84-4D7B-8E68-74B68697CB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53515E9-8D63-424B-82C8-9D8DBFB0FE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F94F6FF-D6D2-4970-BAFD-616E602E6C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191DEF1-D0DC-4542-9202-784A3DF3CA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7C85F07-2F9A-433F-ADDA-A684D329A3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1023F3F-3E9E-4175-AD94-D78A35A620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55E9E38-8EF4-4EAA-A34C-63C968FC7E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7AF4394-1E2D-4318-83FB-1356C2E7730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EB7B1FF-6B1B-4E15-92D9-E550806D1B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4D16B06-D16E-490E-89F9-527EB9D805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09C6B15-F94C-483F-A0C6-7AA0EDA0B5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09DF6F2-F679-4DD4-AF8A-3A3CFB6256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82E80CD3-A37F-424F-A3D1-C4B7066C84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8EE0E37-617F-4643-8D90-273DAB6D06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9C23264-838F-4A8B-BBE8-22181F8F1E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ADA27101-7F7C-413C-8EB1-3D1C26364C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4C71020F-921C-4FEE-8F60-0D272A85D9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DD72EE9-9FC0-47A6-8B2A-7492BA7523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DDE4569-77E8-402E-8F93-3648E3F5B0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16464AE-612E-4717-AFCB-FDD2FE1C7E5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76A4A78-D87B-4947-974E-975E4BBB4D5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963EBD7-9F9C-42E7-8454-178B49CDF6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6740950-C074-44F4-8440-10DE8FA7AE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D2C888DA-5024-4129-AAF6-DB9C709F8A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6A16A06-51D8-4C90-B24F-887F902AE4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FB75EB6-1506-47E5-A7C9-CBA7FE51B2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83E9BFB-CA04-4D2D-8273-F04653D35F2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EEAFA46-2CC1-49F4-986A-65D892E07F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C958D84-7138-4052-A493-21F19E391A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3503105-8802-4B4B-86A5-25467882EB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D7375F6-E272-4BF3-85A6-DE43ABF1D9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0A003CB-35B8-4ADA-8516-1020C2A365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BDCA32EB-811D-44AB-8B44-5ADA8574502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CCE0AE3-E5A6-48FD-AED3-8E1E725D66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AA37D30-D9ED-4390-B595-FC18E2AAF9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B661500-9DED-4F99-8CDD-9C48FF17CB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E1926DA-6C20-4559-AFDE-413AE2507F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DE6F37E-95D1-4D6E-9B1A-AF5043035F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71C5E71-1EAF-475A-BAE1-D3FAD4D398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CCF0F59-38EF-49B1-AC6F-56CE6C3DCD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BD9E2BB-3E7D-414B-B363-9E6F6B5810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78F1F9BE-13BC-48EE-8595-1F4617025D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F88DE5A-3075-40F6-916D-285F57BCBF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5600400-984C-4709-8E2B-50682000CD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9B0EDB83-37B9-4F1F-82C5-115588412C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FC589AD-2079-4140-8E8B-3C1FBEE6D2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54AD660-0B77-4750-8735-2FE725DCFF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A3D1A36-0BF6-4A11-82E6-8586A42E49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664F973-C673-43B0-BC3E-9F1B71B9772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D39C30D-CC82-44AA-8548-C51847F651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FD79012-3471-4A41-B2AE-9DD4104E3F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5E04DB6-4D32-4ECE-8BF9-917B15F344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6EB9463-2F41-4930-9FB2-9057AD39B4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4EE1843-9E77-4703-892C-DEAC584C3C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6FD6F61-57BE-43BC-A9F2-4F6CF432F8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6345534-7B81-47C4-9C15-E1837728C5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CBF410D4-4CE8-42D8-9182-24D2F45659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7317A64-983B-443A-88CF-FE5F5F592B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D293B6D6-E37D-48C8-84DC-D488CF6A49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06E0A5C0-03F1-4C21-BF41-7C4E8CE8DD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8F75A00-8667-4F3A-B2EC-3A6E71996B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30CC13F-6AAD-4A77-8495-8DC25BB5D4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89D8384-C34C-4415-B433-25B924EA46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CF1BFAE-2DA2-4341-925A-9E8D70D76B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F0F1D811-C22C-4297-ACCE-A88883E1F4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B86EF137-DE37-4586-AC78-3BEB386589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965E447-0AB8-4069-99ED-68387F6B83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08FF13F-A0A7-4CDC-82B3-8641C61A6C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A1512F5-C7C0-4DFF-9E44-574E66D175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61556538-A397-4E2C-ACC5-C345718218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511C0FC-57C4-4FBC-9321-735855AA08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920684F-9866-4EC8-B108-27CE1B91B2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23DC887-2558-4B9C-9723-09719A92EA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A1B1FFF-8B2D-4F7E-99FF-A3964C43D9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A4CC080E-F3A4-42C4-AEE3-5D8363710D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8BF0FC9-A40D-4544-90FD-646C1DECC4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D2B6415-D5E6-44DA-A8D4-B6FCE90C62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F7D3E25D-5090-4D81-B55D-750EB7B796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4878E70-8FDB-49F2-B809-D8A0331BE14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2BB68C7-D76F-449F-88EA-75BBA2A7B9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B220067-1968-41D2-B35A-F919D919A6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C0A32C16-E66E-48F4-92D5-44FF16D1C5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941E5D3-7A9F-48B0-9D0B-96A826C6E6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57405C1-2671-48E3-837A-32DD0D2C68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46088B7-15EC-450A-938C-AA0F08B451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C17E03FF-F67C-4F67-B718-B75D0CC7E5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DF642C6-EEC1-4731-B0E0-1A8EF5C8606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5E1E155-5590-460C-B1C9-FF5841D999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EC9D2F63-5D2A-416D-807D-25E0A8E623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79C8438-A964-41DD-A452-941A2C0DE1E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42346BE3-95E2-4627-B88A-FB44776A357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AE2AA9BE-7E97-45ED-81A9-DAEEC10AE41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FAD74C15-BA01-45DC-9193-7A9FFE0C699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8CAFE08F-5EDF-42E6-9348-67F99339B0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C422326-4279-4B8A-8925-79E96C0A3C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ADB184EB-C182-4035-8F45-CD56385DBE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B60AB79-4AB1-4BCF-8036-5A82BAB3DD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604F55C3-60B4-4F17-B742-01648F14D5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F7FB1FE-C373-4406-A7F7-237F094642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1D3A22C-C82E-480D-B20B-208EC5A9F2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8C748D2-271A-4426-8D00-EB8E5586A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B258F97-844F-4499-AA2E-4C1AE3FFD5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66E8748-7922-4554-B5B3-F1D14BC70F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A8E47DA-2674-41DC-86EF-0ED833F234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4FA433A-B40E-4940-BA53-37C04CB554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5FA46D8-6902-48B1-A854-31D7D62916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6E4E6F9-AA74-4EAD-A5F3-D92ADBE1A0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DB47DB4-A912-40F5-93D1-39E22759C8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4EFBB7A-4568-4347-87A0-BC44C787F8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3059758-D063-4485-82F0-5C9AC26242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9182D6FC-4032-43AF-BE59-AD6E118761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B5E6497-7AC7-40D0-9FA0-3E8841F76A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ED00E7C-185C-40B8-8075-7986488BC8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CA1E358-081C-4D9E-AF26-382806FAA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009982B-63D9-4429-A17D-7CABC51130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BA1ABBB-10FC-4C66-B8E9-2916D75166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920382C-55FD-4B5A-865D-39D46225B3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1D25740-4940-4CFF-B8DF-378A6E2B94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E1CC99A-C681-4AA5-9B3A-0EBA66F81F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3B8E8D0-1E9D-42EC-BF5B-C4DDD74DE2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B435516-7242-4DE3-967B-9B7659216B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EF8FC54-10B0-4C4E-8070-794BFF4CD3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596D98F-6AD5-4927-90CC-8CD2680093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8201B64-FF31-4D9F-B2CC-0EF824FE30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590AA171-DB80-4367-928D-E629B035A4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1658BA8-A865-4069-96A3-15A0001A2B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2EACF435-46BC-4818-B3F5-F06E9639AB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EF8DCDEC-3282-4CB0-ABCD-759E82ED8C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E64A6CF-4199-4849-9078-19A97F7B8D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0D68CA6-AAE0-4FAF-B5FE-A5019DC318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67AB90E-AD85-4B03-952A-5CB465BB89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7523809-0D9D-44CF-AF72-6D03232407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868D325-E10A-4302-BED1-D4EC05BB00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67B1C1A-17B1-4D30-B952-F130FA6F9F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D7F6636-B8D1-4EA4-A644-272CEBA73B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0D46025-F987-4DE2-B1E5-1DBD3085C6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F851B48-90A1-45DE-9FC3-E2513819EC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7BA82A2-6CBF-4D00-B9B9-3EE188EB41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5C0A2A3-062F-4492-B267-983D154901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A924D8E-35C7-46AA-B08B-D5E6F6D8AA4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E2C9291-FF64-4D38-A14E-5EC41E51F1CD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170C57E-E9BC-433D-8899-A1758CFC10F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75146E7-D379-401C-8347-B26993FEAFB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DF0F74AE-D207-448F-8909-1D666A3E5E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EB2E36A-45FE-4760-889A-85CB857BF4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9FD2E00-6FBA-4674-BD2B-924D911E58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D96E4BC-EBC9-4797-84E3-BC7E79F9878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1796BAD-22D9-4CE5-AA70-755E377714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8C0543B0-00E9-4C59-89F0-0E15F92716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49ACEEB-EC91-42FE-892C-3D2FA5F292B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9ABDC60E-4EF1-4535-8515-10D327C8AC5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9D7074E-EB36-4071-9C87-8CB265EC8C1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21EB44B-77E0-4BCE-9EFC-5A70394042A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0144EF2-148C-4EA1-9791-B5209AE3D70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A4A6340-0B88-4C80-BB4B-DE3CED2B15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6A2CD33-4F79-4C43-AC42-0FF03B72A10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25C579D-402F-43B6-B264-0D4A02C997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FAAF0A45-319B-407A-9E04-FBDB50FD514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DCA0C0A-3EAA-40B1-8500-8E5A38EBAC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6E94099-FDE9-424A-897D-D7EAA16B40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A086209-527A-442D-BE9A-53E13AD66F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8C9858D-159C-4655-9C3E-382C438441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50E3CC6-4E85-46EC-8477-A8E078FD2B4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1095E5B-B7FE-4C60-9D47-4368F9A8127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D99E926-879A-4BE5-A1A4-F838C977867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BC9B7C47-A1AE-460C-9BB6-229FD25B00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68918E3-9A09-4181-8E50-643DE9CB3D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6D03A4D-49BA-4073-B439-F1168530B0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1C4B589-3A73-4DC3-9570-6D60D09F935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A8FF4C9-062B-4818-A21D-3C9278A024E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20B1E88-2FB0-429C-8454-6B9ACA045C5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E41A63E-EC79-463F-8988-189DB13011C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DA71D4B-483B-41CC-BD04-827CEF3A8EB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6C13464-EF3C-437C-B57A-99BB383E763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7629356-2D25-4CA3-85DC-EAB5E54559C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FCFECD8-ED16-4E18-8732-C6CD09909A6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67B41E6-3008-430E-9585-DACA641A3F7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7B8FE13-D4EC-4472-B905-932C6135ED6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2D34342-392D-4183-ABCB-6A7F1D17657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CDE46D2-17D8-4E79-9BAD-24DCD8CB80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444A3F7-DF8B-416E-A6E8-EE61389AA8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9B402D7-2E63-4C70-937D-F7701C50F30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8C226536-B89C-4CBC-AB80-2C24D5BDC3A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E79CC2A-3FD3-44AE-BE21-2C27EF1381C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3C7A884-76B0-4CDA-BA65-247613A376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2548964A-26BC-4062-8FCC-31A1884BCC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D572084-1156-4EEE-8CC9-FFB3791C0A3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E9F4C64-7A71-4541-B312-1814BAB8ED7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427BF244-A2F8-4729-AD84-4ABDFAD4DD2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1D153F1-8B36-4977-B899-AAC98DDABBA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A199A09-AD23-41E5-9A4D-C1A80811AC0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563CA0B-9C3A-45D7-B045-40355140A31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69687335-42D5-4794-95AC-84109DF6C8F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D27E9A2-2315-4B72-9567-395D8D8B94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014AEC4-2B67-4AD1-81FF-D32EC590BEB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31DAB69-FDF3-4F71-9761-AA6C2DCF4D7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EF57DBB-E1E9-4D9E-9F08-A9D0A633F60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7FD852C5-B216-4E1E-AFBF-9469966549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<sst xmlns="http://schemas.openxmlformats.org/spreadsheetml/2006/main" count="1102" uniqueCount="271">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</sst>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365806</v>
      </c>
    </row>
    <row r="8" spans="1:3" ht="15" customHeight="1" x14ac:dyDescent="0.25">
      <c r="B8" s="7" t="s">
        <v>106</v>
      </c>
      <c r="C8" s="70">
        <v>0.29600000000000004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0.89599999999999991</v>
      </c>
    </row>
    <row r="12" spans="1:3" ht="15" customHeight="1" x14ac:dyDescent="0.25">
      <c r="B12" s="7" t="s">
        <v>109</v>
      </c>
      <c r="C12" s="70">
        <v>0.70299999999999996</v>
      </c>
    </row>
    <row r="13" spans="1:3" ht="15" customHeight="1" x14ac:dyDescent="0.25">
      <c r="B13" s="7" t="s">
        <v>110</v>
      </c>
      <c r="C13" s="70">
        <v>0.317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7.1399999999999991E-2</v>
      </c>
    </row>
    <row r="24" spans="1:3" ht="15" customHeight="1" x14ac:dyDescent="0.25">
      <c r="B24" s="20" t="s">
        <v>102</v>
      </c>
      <c r="C24" s="71">
        <v>0.52029999999999998</v>
      </c>
    </row>
    <row r="25" spans="1:3" ht="15" customHeight="1" x14ac:dyDescent="0.25">
      <c r="B25" s="20" t="s">
        <v>103</v>
      </c>
      <c r="C25" s="71">
        <v>0.36659999999999998</v>
      </c>
    </row>
    <row r="26" spans="1:3" ht="15" customHeight="1" x14ac:dyDescent="0.25">
      <c r="B26" s="20" t="s">
        <v>104</v>
      </c>
      <c r="C26" s="71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0.03</v>
      </c>
      <c r="D45" s="17"/>
    </row>
    <row r="46" spans="1:5" ht="15.75" customHeight="1" x14ac:dyDescent="0.25">
      <c r="B46" s="16" t="s">
        <v>11</v>
      </c>
      <c r="C46" s="71">
        <v>0.10460000000000001</v>
      </c>
      <c r="D46" s="17"/>
    </row>
    <row r="47" spans="1:5" ht="15.75" customHeight="1" x14ac:dyDescent="0.25">
      <c r="B47" s="16" t="s">
        <v>12</v>
      </c>
      <c r="C47" s="71">
        <v>7.7699999999999991E-2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2.2805377467175001</v>
      </c>
      <c r="D51" s="17"/>
    </row>
    <row r="52" spans="1:4" ht="15" customHeight="1" x14ac:dyDescent="0.25">
      <c r="B52" s="16" t="s">
        <v>125</v>
      </c>
      <c r="C52" s="76">
        <v>2.0420213770299998</v>
      </c>
    </row>
    <row r="53" spans="1:4" ht="15.75" customHeight="1" x14ac:dyDescent="0.25">
      <c r="B53" s="16" t="s">
        <v>126</v>
      </c>
      <c r="C53" s="76">
        <v>2.0420213770299998</v>
      </c>
    </row>
    <row r="54" spans="1:4" ht="15.75" customHeight="1" x14ac:dyDescent="0.25">
      <c r="B54" s="16" t="s">
        <v>127</v>
      </c>
      <c r="C54" s="76">
        <v>1.2157038472699999</v>
      </c>
    </row>
    <row r="55" spans="1:4" ht="15.75" customHeight="1" x14ac:dyDescent="0.25">
      <c r="B55" s="16" t="s">
        <v>128</v>
      </c>
      <c r="C55" s="76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0.52070589217178043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55.159498129923826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39.815804482761187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369.40825523463695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2.421950972929686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1.4152701972430801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1.4152701972430801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1.4152701972430801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1.4152701972430801</v>
      </c>
      <c r="E13" s="86" t="s">
        <v>202</v>
      </c>
    </row>
    <row r="14" spans="1:5" ht="15.75" customHeight="1" x14ac:dyDescent="0.25">
      <c r="A14" s="11" t="s">
        <v>187</v>
      </c>
      <c r="B14" s="85">
        <v>0.25900000000000001</v>
      </c>
      <c r="C14" s="85">
        <v>0.95</v>
      </c>
      <c r="D14" s="86">
        <v>12.948103926557097</v>
      </c>
      <c r="E14" s="86" t="s">
        <v>202</v>
      </c>
    </row>
    <row r="15" spans="1:5" ht="15.75" customHeight="1" x14ac:dyDescent="0.25">
      <c r="A15" s="11" t="s">
        <v>209</v>
      </c>
      <c r="B15" s="85">
        <v>0.25900000000000001</v>
      </c>
      <c r="C15" s="85">
        <v>0.95</v>
      </c>
      <c r="D15" s="86">
        <v>12.948103926557097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0.65486972645244557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0.50800000000000001</v>
      </c>
      <c r="C18" s="85">
        <v>0.95</v>
      </c>
      <c r="D18" s="87">
        <v>8.5297262743193443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8.5297262743193443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8.5297262743193443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19.502352360317875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22.310696665214223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4.2392904639519235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18.500074668290562</v>
      </c>
      <c r="E24" s="86" t="s">
        <v>202</v>
      </c>
    </row>
    <row r="25" spans="1:5" ht="15.75" customHeight="1" x14ac:dyDescent="0.25">
      <c r="A25" s="52" t="s">
        <v>87</v>
      </c>
      <c r="B25" s="85">
        <v>0.66200000000000003</v>
      </c>
      <c r="C25" s="85">
        <v>0.95</v>
      </c>
      <c r="D25" s="86">
        <v>18.507752237773879</v>
      </c>
      <c r="E25" s="86" t="s">
        <v>202</v>
      </c>
    </row>
    <row r="26" spans="1:5" ht="15.75" customHeight="1" x14ac:dyDescent="0.25">
      <c r="A26" s="52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6.8751769374902958</v>
      </c>
      <c r="E27" s="86" t="s">
        <v>202</v>
      </c>
    </row>
    <row r="28" spans="1:5" ht="15.75" customHeight="1" x14ac:dyDescent="0.25">
      <c r="A28" s="52" t="s">
        <v>84</v>
      </c>
      <c r="B28" s="85">
        <v>0.41799999999999998</v>
      </c>
      <c r="C28" s="85">
        <v>0.95</v>
      </c>
      <c r="D28" s="86">
        <v>1.1592209551094468</v>
      </c>
      <c r="E28" s="86" t="s">
        <v>202</v>
      </c>
    </row>
    <row r="29" spans="1:5" ht="15.75" customHeight="1" x14ac:dyDescent="0.25">
      <c r="A29" s="52" t="s">
        <v>58</v>
      </c>
      <c r="B29" s="85">
        <v>0.50800000000000001</v>
      </c>
      <c r="C29" s="85">
        <v>0.95</v>
      </c>
      <c r="D29" s="86">
        <v>107.09788409737469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0.56750055122199738</v>
      </c>
      <c r="E30" s="86" t="s">
        <v>202</v>
      </c>
    </row>
    <row r="31" spans="1:5" ht="15.75" customHeight="1" x14ac:dyDescent="0.25">
      <c r="A31" s="52" t="s">
        <v>28</v>
      </c>
      <c r="B31" s="85">
        <v>0.82</v>
      </c>
      <c r="C31" s="85">
        <v>0.95</v>
      </c>
      <c r="D31" s="86">
        <v>1.3995185494692863</v>
      </c>
      <c r="E31" s="86" t="s">
        <v>202</v>
      </c>
    </row>
    <row r="32" spans="1:5" ht="15.75" customHeight="1" x14ac:dyDescent="0.25">
      <c r="A32" s="52" t="s">
        <v>83</v>
      </c>
      <c r="B32" s="85">
        <v>0.78900000000000003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0.51300000000000001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0.59699999999999998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0.64400000000000002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0.24399999999999999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9.1999999999999998E-2</v>
      </c>
      <c r="C37" s="85">
        <v>0.95</v>
      </c>
      <c r="D37" s="86">
        <v>2.7154824317596455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1.4206370346435961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71056.672640999997</v>
      </c>
      <c r="C2" s="78">
        <v>107264</v>
      </c>
      <c r="D2" s="78">
        <v>272970</v>
      </c>
      <c r="E2" s="78">
        <v>253514</v>
      </c>
      <c r="F2" s="78">
        <v>201077</v>
      </c>
      <c r="G2" s="22">
        <f t="shared" ref="G2:G40" si="0">C2+D2+E2+F2</f>
        <v>834825</v>
      </c>
      <c r="H2" s="22">
        <f t="shared" ref="H2:H40" si="1">(B2 + stillbirth*B2/(1000-stillbirth))/(1-abortion)</f>
        <v>82274.943456195746</v>
      </c>
      <c r="I2" s="22">
        <f>G2-H2</f>
        <v>752550.05654380424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69592.501999999993</v>
      </c>
      <c r="C3" s="78">
        <v>106000</v>
      </c>
      <c r="D3" s="78">
        <v>263000</v>
      </c>
      <c r="E3" s="78">
        <v>263000</v>
      </c>
      <c r="F3" s="78">
        <v>205000</v>
      </c>
      <c r="G3" s="22">
        <f t="shared" si="0"/>
        <v>837000</v>
      </c>
      <c r="H3" s="22">
        <f t="shared" si="1"/>
        <v>80579.612782507698</v>
      </c>
      <c r="I3" s="22">
        <f t="shared" ref="I3:I15" si="3">G3-H3</f>
        <v>756420.38721749233</v>
      </c>
    </row>
    <row r="4" spans="1:9" ht="15.75" customHeight="1" x14ac:dyDescent="0.25">
      <c r="A4" s="7">
        <f t="shared" si="2"/>
        <v>2019</v>
      </c>
      <c r="B4" s="77">
        <v>68002.513999999996</v>
      </c>
      <c r="C4" s="78">
        <v>106000</v>
      </c>
      <c r="D4" s="78">
        <v>253000</v>
      </c>
      <c r="E4" s="78">
        <v>270000</v>
      </c>
      <c r="F4" s="78">
        <v>209000</v>
      </c>
      <c r="G4" s="22">
        <f t="shared" si="0"/>
        <v>838000</v>
      </c>
      <c r="H4" s="22">
        <f t="shared" si="1"/>
        <v>78738.600982575095</v>
      </c>
      <c r="I4" s="22">
        <f t="shared" si="3"/>
        <v>759261.3990174249</v>
      </c>
    </row>
    <row r="5" spans="1:9" ht="15.75" customHeight="1" x14ac:dyDescent="0.25">
      <c r="A5" s="7">
        <f t="shared" si="2"/>
        <v>2020</v>
      </c>
      <c r="B5" s="77">
        <v>66320.403000000006</v>
      </c>
      <c r="C5" s="78">
        <v>107000</v>
      </c>
      <c r="D5" s="78">
        <v>243000</v>
      </c>
      <c r="E5" s="78">
        <v>276000</v>
      </c>
      <c r="F5" s="78">
        <v>212000</v>
      </c>
      <c r="G5" s="22">
        <f t="shared" si="0"/>
        <v>838000</v>
      </c>
      <c r="H5" s="22">
        <f t="shared" si="1"/>
        <v>76790.922006509587</v>
      </c>
      <c r="I5" s="22">
        <f t="shared" si="3"/>
        <v>761209.07799349038</v>
      </c>
    </row>
    <row r="6" spans="1:9" ht="15.75" customHeight="1" x14ac:dyDescent="0.25">
      <c r="A6" s="7">
        <f t="shared" si="2"/>
        <v>2021</v>
      </c>
      <c r="B6" s="77">
        <v>65339.898400000005</v>
      </c>
      <c r="C6" s="78">
        <v>111000</v>
      </c>
      <c r="D6" s="78">
        <v>235000</v>
      </c>
      <c r="E6" s="78">
        <v>282000</v>
      </c>
      <c r="F6" s="78">
        <v>216000</v>
      </c>
      <c r="G6" s="22">
        <f t="shared" si="0"/>
        <v>844000</v>
      </c>
      <c r="H6" s="22">
        <f t="shared" si="1"/>
        <v>75655.617502017616</v>
      </c>
      <c r="I6" s="22">
        <f t="shared" si="3"/>
        <v>768344.38249798235</v>
      </c>
    </row>
    <row r="7" spans="1:9" ht="15.75" customHeight="1" x14ac:dyDescent="0.25">
      <c r="A7" s="7">
        <f t="shared" si="2"/>
        <v>2022</v>
      </c>
      <c r="B7" s="77">
        <v>64272.571800000005</v>
      </c>
      <c r="C7" s="78">
        <v>115000</v>
      </c>
      <c r="D7" s="78">
        <v>228000</v>
      </c>
      <c r="E7" s="78">
        <v>285000</v>
      </c>
      <c r="F7" s="78">
        <v>220000</v>
      </c>
      <c r="G7" s="22">
        <f t="shared" si="0"/>
        <v>848000</v>
      </c>
      <c r="H7" s="22">
        <f t="shared" si="1"/>
        <v>74419.783731585412</v>
      </c>
      <c r="I7" s="22">
        <f t="shared" si="3"/>
        <v>773580.21626841463</v>
      </c>
    </row>
    <row r="8" spans="1:9" ht="15.75" customHeight="1" x14ac:dyDescent="0.25">
      <c r="A8" s="7">
        <f t="shared" si="2"/>
        <v>2023</v>
      </c>
      <c r="B8" s="77">
        <v>63140.796000000009</v>
      </c>
      <c r="C8" s="78">
        <v>121000</v>
      </c>
      <c r="D8" s="78">
        <v>221000</v>
      </c>
      <c r="E8" s="78">
        <v>285000</v>
      </c>
      <c r="F8" s="78">
        <v>222000</v>
      </c>
      <c r="G8" s="22">
        <f t="shared" si="0"/>
        <v>849000</v>
      </c>
      <c r="H8" s="22">
        <f t="shared" si="1"/>
        <v>73109.32566355083</v>
      </c>
      <c r="I8" s="22">
        <f t="shared" si="3"/>
        <v>775890.67433644913</v>
      </c>
    </row>
    <row r="9" spans="1:9" ht="15.75" customHeight="1" x14ac:dyDescent="0.25">
      <c r="A9" s="7">
        <f t="shared" si="2"/>
        <v>2024</v>
      </c>
      <c r="B9" s="77">
        <v>61927.8842</v>
      </c>
      <c r="C9" s="78">
        <v>128000</v>
      </c>
      <c r="D9" s="78">
        <v>217000</v>
      </c>
      <c r="E9" s="78">
        <v>284000</v>
      </c>
      <c r="F9" s="78">
        <v>227000</v>
      </c>
      <c r="G9" s="22">
        <f t="shared" si="0"/>
        <v>856000</v>
      </c>
      <c r="H9" s="22">
        <f t="shared" si="1"/>
        <v>71704.922022719882</v>
      </c>
      <c r="I9" s="22">
        <f t="shared" si="3"/>
        <v>784295.07797728013</v>
      </c>
    </row>
    <row r="10" spans="1:9" ht="15.75" customHeight="1" x14ac:dyDescent="0.25">
      <c r="A10" s="7">
        <f t="shared" si="2"/>
        <v>2025</v>
      </c>
      <c r="B10" s="77">
        <v>60637.248000000007</v>
      </c>
      <c r="C10" s="78">
        <v>136000</v>
      </c>
      <c r="D10" s="78">
        <v>214000</v>
      </c>
      <c r="E10" s="78">
        <v>281000</v>
      </c>
      <c r="F10" s="78">
        <v>232000</v>
      </c>
      <c r="G10" s="22">
        <f t="shared" si="0"/>
        <v>863000</v>
      </c>
      <c r="H10" s="22">
        <f t="shared" si="1"/>
        <v>70210.523024978902</v>
      </c>
      <c r="I10" s="22">
        <f t="shared" si="3"/>
        <v>792789.47697502107</v>
      </c>
    </row>
    <row r="11" spans="1:9" ht="15.75" customHeight="1" x14ac:dyDescent="0.25">
      <c r="A11" s="7">
        <f t="shared" si="2"/>
        <v>2026</v>
      </c>
      <c r="B11" s="77">
        <v>60106.635200000004</v>
      </c>
      <c r="C11" s="78">
        <v>144000</v>
      </c>
      <c r="D11" s="78">
        <v>214000</v>
      </c>
      <c r="E11" s="78">
        <v>275000</v>
      </c>
      <c r="F11" s="78">
        <v>239000</v>
      </c>
      <c r="G11" s="22">
        <f t="shared" si="0"/>
        <v>872000</v>
      </c>
      <c r="H11" s="22">
        <f t="shared" si="1"/>
        <v>69596.138245977258</v>
      </c>
      <c r="I11" s="22">
        <f t="shared" si="3"/>
        <v>802403.86175402277</v>
      </c>
    </row>
    <row r="12" spans="1:9" ht="15.75" customHeight="1" x14ac:dyDescent="0.25">
      <c r="A12" s="7">
        <f t="shared" si="2"/>
        <v>2027</v>
      </c>
      <c r="B12" s="77">
        <v>59536.365600000012</v>
      </c>
      <c r="C12" s="78">
        <v>154000</v>
      </c>
      <c r="D12" s="78">
        <v>216000</v>
      </c>
      <c r="E12" s="78">
        <v>266000</v>
      </c>
      <c r="F12" s="78">
        <v>247000</v>
      </c>
      <c r="G12" s="22">
        <f t="shared" si="0"/>
        <v>883000</v>
      </c>
      <c r="H12" s="22">
        <f t="shared" si="1"/>
        <v>68935.835738824477</v>
      </c>
      <c r="I12" s="22">
        <f t="shared" si="3"/>
        <v>814064.16426117555</v>
      </c>
    </row>
    <row r="13" spans="1:9" ht="15.75" customHeight="1" x14ac:dyDescent="0.25">
      <c r="A13" s="7">
        <f t="shared" si="2"/>
        <v>2028</v>
      </c>
      <c r="B13" s="77">
        <v>58927.431600000011</v>
      </c>
      <c r="C13" s="78">
        <v>163000</v>
      </c>
      <c r="D13" s="78">
        <v>221000</v>
      </c>
      <c r="E13" s="78">
        <v>256000</v>
      </c>
      <c r="F13" s="78">
        <v>256000</v>
      </c>
      <c r="G13" s="22">
        <f t="shared" si="0"/>
        <v>896000</v>
      </c>
      <c r="H13" s="22">
        <f t="shared" si="1"/>
        <v>68230.764581444557</v>
      </c>
      <c r="I13" s="22">
        <f t="shared" si="3"/>
        <v>827769.23541855544</v>
      </c>
    </row>
    <row r="14" spans="1:9" ht="15.75" customHeight="1" x14ac:dyDescent="0.25">
      <c r="A14" s="7">
        <f t="shared" si="2"/>
        <v>2029</v>
      </c>
      <c r="B14" s="77">
        <v>58264.324800000002</v>
      </c>
      <c r="C14" s="78">
        <v>170000</v>
      </c>
      <c r="D14" s="78">
        <v>228000</v>
      </c>
      <c r="E14" s="78">
        <v>245000</v>
      </c>
      <c r="F14" s="78">
        <v>264000</v>
      </c>
      <c r="G14" s="22">
        <f t="shared" si="0"/>
        <v>907000</v>
      </c>
      <c r="H14" s="22">
        <f t="shared" si="1"/>
        <v>67462.967941837487</v>
      </c>
      <c r="I14" s="22">
        <f t="shared" si="3"/>
        <v>839537.0320581625</v>
      </c>
    </row>
    <row r="15" spans="1:9" ht="15.75" customHeight="1" x14ac:dyDescent="0.25">
      <c r="A15" s="7">
        <f t="shared" si="2"/>
        <v>2030</v>
      </c>
      <c r="B15" s="77">
        <v>57581.37000000001</v>
      </c>
      <c r="C15" s="78">
        <v>175000</v>
      </c>
      <c r="D15" s="78">
        <v>237000</v>
      </c>
      <c r="E15" s="78">
        <v>236000</v>
      </c>
      <c r="F15" s="78">
        <v>270000</v>
      </c>
      <c r="G15" s="22">
        <f t="shared" si="0"/>
        <v>918000</v>
      </c>
      <c r="H15" s="22">
        <f t="shared" si="1"/>
        <v>66672.189743750074</v>
      </c>
      <c r="I15" s="22">
        <f t="shared" si="3"/>
        <v>851327.81025624997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127.36655747879058</v>
      </c>
      <c r="I17" s="22">
        <f t="shared" si="4"/>
        <v>-127.36655747879058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1.5183096000000002E-2</v>
      </c>
    </row>
    <row r="4" spans="1:8" ht="15.75" customHeight="1" x14ac:dyDescent="0.25">
      <c r="B4" s="24" t="s">
        <v>7</v>
      </c>
      <c r="C4" s="79">
        <v>8.6406222262028973E-2</v>
      </c>
    </row>
    <row r="5" spans="1:8" ht="15.75" customHeight="1" x14ac:dyDescent="0.25">
      <c r="B5" s="24" t="s">
        <v>8</v>
      </c>
      <c r="C5" s="79">
        <v>0.16571186974044211</v>
      </c>
    </row>
    <row r="6" spans="1:8" ht="15.75" customHeight="1" x14ac:dyDescent="0.25">
      <c r="B6" s="24" t="s">
        <v>10</v>
      </c>
      <c r="C6" s="79">
        <v>0.28130626571392925</v>
      </c>
    </row>
    <row r="7" spans="1:8" ht="15.75" customHeight="1" x14ac:dyDescent="0.25">
      <c r="B7" s="24" t="s">
        <v>13</v>
      </c>
      <c r="C7" s="79">
        <v>0.20140372097750903</v>
      </c>
    </row>
    <row r="8" spans="1:8" ht="15.75" customHeight="1" x14ac:dyDescent="0.25">
      <c r="B8" s="24" t="s">
        <v>14</v>
      </c>
      <c r="C8" s="79">
        <v>1.4736002926608585E-6</v>
      </c>
    </row>
    <row r="9" spans="1:8" ht="15.75" customHeight="1" x14ac:dyDescent="0.25">
      <c r="B9" s="24" t="s">
        <v>27</v>
      </c>
      <c r="C9" s="79">
        <v>0.126632850081281</v>
      </c>
    </row>
    <row r="10" spans="1:8" ht="15.75" customHeight="1" x14ac:dyDescent="0.25">
      <c r="B10" s="24" t="s">
        <v>15</v>
      </c>
      <c r="C10" s="79">
        <v>0.123354501624517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2.54555292204348E-2</v>
      </c>
      <c r="D14" s="79">
        <v>2.54555292204348E-2</v>
      </c>
      <c r="E14" s="79">
        <v>1.2961527340528401E-2</v>
      </c>
      <c r="F14" s="79">
        <v>1.2961527340528401E-2</v>
      </c>
    </row>
    <row r="15" spans="1:8" ht="15.75" customHeight="1" x14ac:dyDescent="0.25">
      <c r="B15" s="24" t="s">
        <v>16</v>
      </c>
      <c r="C15" s="79">
        <v>0.42782524223724006</v>
      </c>
      <c r="D15" s="79">
        <v>0.42782524223724006</v>
      </c>
      <c r="E15" s="79">
        <v>0.32109513248464</v>
      </c>
      <c r="F15" s="79">
        <v>0.32109513248464</v>
      </c>
    </row>
    <row r="16" spans="1:8" ht="15.75" customHeight="1" x14ac:dyDescent="0.25">
      <c r="B16" s="24" t="s">
        <v>17</v>
      </c>
      <c r="C16" s="79">
        <v>8.6330935410826801E-3</v>
      </c>
      <c r="D16" s="79">
        <v>8.6330935410826801E-3</v>
      </c>
      <c r="E16" s="79">
        <v>1.3738424626171702E-2</v>
      </c>
      <c r="F16" s="79">
        <v>1.3738424626171702E-2</v>
      </c>
    </row>
    <row r="17" spans="1:8" ht="15.75" customHeight="1" x14ac:dyDescent="0.25">
      <c r="B17" s="24" t="s">
        <v>18</v>
      </c>
      <c r="C17" s="79">
        <v>7.8851047057001995E-7</v>
      </c>
      <c r="D17" s="79">
        <v>7.8851047057001995E-7</v>
      </c>
      <c r="E17" s="79">
        <v>3.8623893132508202E-6</v>
      </c>
      <c r="F17" s="79">
        <v>3.8623893132508202E-6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1.1630710891226602E-2</v>
      </c>
      <c r="D19" s="79">
        <v>1.1630710891226602E-2</v>
      </c>
      <c r="E19" s="79">
        <v>2.40555689605246E-2</v>
      </c>
      <c r="F19" s="79">
        <v>2.40555689605246E-2</v>
      </c>
    </row>
    <row r="20" spans="1:8" ht="15.75" customHeight="1" x14ac:dyDescent="0.25">
      <c r="B20" s="24" t="s">
        <v>21</v>
      </c>
      <c r="C20" s="79">
        <v>3.5354452512455898E-4</v>
      </c>
      <c r="D20" s="79">
        <v>3.5354452512455898E-4</v>
      </c>
      <c r="E20" s="79">
        <v>2.9800456123049599E-3</v>
      </c>
      <c r="F20" s="79">
        <v>2.9800456123049599E-3</v>
      </c>
    </row>
    <row r="21" spans="1:8" ht="15.75" customHeight="1" x14ac:dyDescent="0.25">
      <c r="B21" s="24" t="s">
        <v>22</v>
      </c>
      <c r="C21" s="79">
        <v>9.4114768717411298E-2</v>
      </c>
      <c r="D21" s="79">
        <v>9.4114768717411298E-2</v>
      </c>
      <c r="E21" s="79">
        <v>0.30597472399057701</v>
      </c>
      <c r="F21" s="79">
        <v>0.30597472399057701</v>
      </c>
    </row>
    <row r="22" spans="1:8" ht="15.75" customHeight="1" x14ac:dyDescent="0.25">
      <c r="B22" s="24" t="s">
        <v>23</v>
      </c>
      <c r="C22" s="79">
        <v>0.43198632235700951</v>
      </c>
      <c r="D22" s="79">
        <v>0.43198632235700951</v>
      </c>
      <c r="E22" s="79">
        <v>0.31919071459594006</v>
      </c>
      <c r="F22" s="79">
        <v>0.31919071459594006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0.14760000000000001</v>
      </c>
    </row>
    <row r="33" spans="2:3" ht="15.75" customHeight="1" x14ac:dyDescent="0.25">
      <c r="B33" s="24" t="s">
        <v>45</v>
      </c>
      <c r="C33" s="79">
        <v>0.12210000000000001</v>
      </c>
    </row>
    <row r="34" spans="2:3" ht="15.75" customHeight="1" x14ac:dyDescent="0.25">
      <c r="B34" s="24" t="s">
        <v>46</v>
      </c>
      <c r="C34" s="79">
        <v>0.17240000000223518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0.85412696525306198</v>
      </c>
      <c r="D2" s="80">
        <v>0.85412696525306198</v>
      </c>
      <c r="E2" s="80">
        <v>0.82660523793443397</v>
      </c>
      <c r="F2" s="80">
        <v>0.63962282749690791</v>
      </c>
      <c r="G2" s="80">
        <v>0.59911555992913035</v>
      </c>
    </row>
    <row r="3" spans="1:15" ht="15.75" customHeight="1" x14ac:dyDescent="0.25">
      <c r="A3" s="5"/>
      <c r="B3" s="11" t="s">
        <v>118</v>
      </c>
      <c r="C3" s="80">
        <v>0.11007841556960705</v>
      </c>
      <c r="D3" s="80">
        <v>0.11007841556960705</v>
      </c>
      <c r="E3" s="80">
        <v>0.13760014288823505</v>
      </c>
      <c r="F3" s="80">
        <v>0.27950784769504816</v>
      </c>
      <c r="G3" s="80">
        <v>0.31736366199043092</v>
      </c>
    </row>
    <row r="4" spans="1:15" ht="15.75" customHeight="1" x14ac:dyDescent="0.25">
      <c r="A4" s="5"/>
      <c r="B4" s="11" t="s">
        <v>116</v>
      </c>
      <c r="C4" s="81">
        <v>2.4525942769652653E-2</v>
      </c>
      <c r="D4" s="81">
        <v>2.4525942769652653E-2</v>
      </c>
      <c r="E4" s="81">
        <v>2.4525942769652653E-2</v>
      </c>
      <c r="F4" s="81">
        <v>6.4960605173674593E-2</v>
      </c>
      <c r="G4" s="81">
        <v>6.7612058446069462E-2</v>
      </c>
    </row>
    <row r="5" spans="1:15" ht="15.75" customHeight="1" x14ac:dyDescent="0.25">
      <c r="A5" s="5"/>
      <c r="B5" s="11" t="s">
        <v>119</v>
      </c>
      <c r="C5" s="81">
        <v>1.1268676407678244E-2</v>
      </c>
      <c r="D5" s="81">
        <v>1.1268676407678244E-2</v>
      </c>
      <c r="E5" s="81">
        <v>1.1268676407678244E-2</v>
      </c>
      <c r="F5" s="81">
        <v>1.5908719634369288E-2</v>
      </c>
      <c r="G5" s="81">
        <v>1.5908719634369288E-2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0.91696715129387329</v>
      </c>
      <c r="D8" s="80">
        <v>0.91696715129387329</v>
      </c>
      <c r="E8" s="80">
        <v>0.95224770319413543</v>
      </c>
      <c r="F8" s="80">
        <v>0.97089760406471182</v>
      </c>
      <c r="G8" s="80">
        <v>0.96533152331204819</v>
      </c>
    </row>
    <row r="9" spans="1:15" ht="15.75" customHeight="1" x14ac:dyDescent="0.25">
      <c r="B9" s="7" t="s">
        <v>121</v>
      </c>
      <c r="C9" s="80">
        <v>6.6372900706126683E-2</v>
      </c>
      <c r="D9" s="80">
        <v>6.6372900706126683E-2</v>
      </c>
      <c r="E9" s="80">
        <v>2.1664373805864508E-2</v>
      </c>
      <c r="F9" s="80">
        <v>1.9017581935288169E-2</v>
      </c>
      <c r="G9" s="80">
        <v>2.3835346254618476E-2</v>
      </c>
    </row>
    <row r="10" spans="1:15" ht="15.75" customHeight="1" x14ac:dyDescent="0.25">
      <c r="B10" s="7" t="s">
        <v>122</v>
      </c>
      <c r="C10" s="81">
        <v>1.26678581E-2</v>
      </c>
      <c r="D10" s="81">
        <v>1.26678581E-2</v>
      </c>
      <c r="E10" s="81">
        <v>1.4141567000000001E-2</v>
      </c>
      <c r="F10" s="81">
        <v>4.3596824000000003E-3</v>
      </c>
      <c r="G10" s="81">
        <v>8.281689833333333E-3</v>
      </c>
    </row>
    <row r="11" spans="1:15" ht="15.75" customHeight="1" x14ac:dyDescent="0.25">
      <c r="B11" s="7" t="s">
        <v>123</v>
      </c>
      <c r="C11" s="81">
        <v>3.9920898999999998E-3</v>
      </c>
      <c r="D11" s="81">
        <v>3.9920898999999998E-3</v>
      </c>
      <c r="E11" s="81">
        <v>1.1946356E-2</v>
      </c>
      <c r="F11" s="81">
        <v>5.7251315999999998E-3</v>
      </c>
      <c r="G11" s="81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0.36972114524999999</v>
      </c>
      <c r="D14" s="82">
        <v>0.35988932596000001</v>
      </c>
      <c r="E14" s="82">
        <v>0.35988932596000001</v>
      </c>
      <c r="F14" s="82">
        <v>0.26732186760100002</v>
      </c>
      <c r="G14" s="82">
        <v>0.26732186760100002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0.23564000542499999</v>
      </c>
      <c r="M14" s="83">
        <v>0.23359254795349998</v>
      </c>
      <c r="N14" s="83">
        <v>0.25522475301050002</v>
      </c>
      <c r="O14" s="83">
        <v>0.26249799039849997</v>
      </c>
    </row>
    <row r="15" spans="1:15" ht="15.75" customHeight="1" x14ac:dyDescent="0.25">
      <c r="B15" s="16" t="s">
        <v>68</v>
      </c>
      <c r="C15" s="80">
        <f>iron_deficiency_anaemia*C14</f>
        <v>0.19251597879217366</v>
      </c>
      <c r="D15" s="80">
        <f t="shared" ref="D15:O15" si="0">iron_deficiency_anaemia*D14</f>
        <v>0.1873964925571025</v>
      </c>
      <c r="E15" s="80">
        <f t="shared" si="0"/>
        <v>0.1873964925571025</v>
      </c>
      <c r="F15" s="80">
        <f t="shared" si="0"/>
        <v>0.13919607156620528</v>
      </c>
      <c r="G15" s="80">
        <f t="shared" si="0"/>
        <v>0.13919607156620528</v>
      </c>
      <c r="H15" s="80">
        <f t="shared" si="0"/>
        <v>0.15777388532804945</v>
      </c>
      <c r="I15" s="80">
        <f t="shared" si="0"/>
        <v>0.15777388532804945</v>
      </c>
      <c r="J15" s="80">
        <f t="shared" si="0"/>
        <v>0.15777388532804945</v>
      </c>
      <c r="K15" s="80">
        <f t="shared" si="0"/>
        <v>0.15777388532804945</v>
      </c>
      <c r="L15" s="80">
        <f t="shared" si="0"/>
        <v>0.12269913925618781</v>
      </c>
      <c r="M15" s="80">
        <f t="shared" si="0"/>
        <v>0.12163301608680661</v>
      </c>
      <c r="N15" s="80">
        <f t="shared" si="0"/>
        <v>0.1328970327206547</v>
      </c>
      <c r="O15" s="80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0.68400000000000005</v>
      </c>
      <c r="D2" s="81">
        <v>0.42200000000000004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5.4000000000000006E-2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0.23600000000000002</v>
      </c>
      <c r="D4" s="81">
        <v>0.442</v>
      </c>
      <c r="E4" s="81">
        <v>0.90200000000000002</v>
      </c>
      <c r="F4" s="81">
        <v>0.66099999999999992</v>
      </c>
      <c r="G4" s="81">
        <v>0</v>
      </c>
    </row>
    <row r="5" spans="1:7" x14ac:dyDescent="0.25">
      <c r="B5" s="43" t="s">
        <v>169</v>
      </c>
      <c r="C5" s="80">
        <f>1-SUM(C2:C4)</f>
        <v>2.5999999999999912E-2</v>
      </c>
      <c r="D5" s="80">
        <f>1-SUM(D2:D4)</f>
        <v>4.0999999999999925E-2</v>
      </c>
      <c r="E5" s="80">
        <f>1-SUM(E2:E4)</f>
        <v>9.7999999999999976E-2</v>
      </c>
      <c r="F5" s="80">
        <f>1-SUM(F2:F4)</f>
        <v>0.33900000000000008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0.15576999999999999</v>
      </c>
      <c r="D2" s="144">
        <v>0.14880000000000002</v>
      </c>
      <c r="E2" s="144">
        <v>0.1421</v>
      </c>
      <c r="F2" s="144">
        <v>0.13571999999999998</v>
      </c>
      <c r="G2" s="144">
        <v>0.12961</v>
      </c>
      <c r="H2" s="144">
        <v>0.12362999999999999</v>
      </c>
      <c r="I2" s="144">
        <v>0.11789999999999999</v>
      </c>
      <c r="J2" s="144">
        <v>0.11251</v>
      </c>
      <c r="K2" s="144">
        <v>0.10737000000000001</v>
      </c>
      <c r="L2" s="144">
        <v>0.10259</v>
      </c>
      <c r="M2" s="144">
        <v>9.8170000000000007E-2</v>
      </c>
      <c r="N2" s="144">
        <v>9.4049999999999995E-2</v>
      </c>
      <c r="O2" s="144">
        <v>9.0120000000000006E-2</v>
      </c>
      <c r="P2" s="144">
        <v>8.6349999999999996E-2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1.3809999999999999E-2</v>
      </c>
      <c r="D4" s="144">
        <v>1.319E-2</v>
      </c>
      <c r="E4" s="144">
        <v>1.26E-2</v>
      </c>
      <c r="F4" s="144">
        <v>1.205E-2</v>
      </c>
      <c r="G4" s="144">
        <v>1.1519999999999999E-2</v>
      </c>
      <c r="H4" s="144">
        <v>1.1009999999999999E-2</v>
      </c>
      <c r="I4" s="144">
        <v>1.052E-2</v>
      </c>
      <c r="J4" s="144">
        <v>1.0059999999999999E-2</v>
      </c>
      <c r="K4" s="144">
        <v>9.6299999999999997E-3</v>
      </c>
      <c r="L4" s="144">
        <v>9.2300000000000004E-3</v>
      </c>
      <c r="M4" s="144">
        <v>8.8699999999999994E-3</v>
      </c>
      <c r="N4" s="144">
        <v>8.539999999999999E-3</v>
      </c>
      <c r="O4" s="144">
        <v>8.2199999999999999E-3</v>
      </c>
      <c r="P4" s="144">
        <v>7.9100000000000004E-3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0.14892148053496926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0.15777388532804945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0.12930396249123019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0.46566666666666673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0.74133333333333329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25.742999999999999</v>
      </c>
      <c r="D13" s="143">
        <v>24.718</v>
      </c>
      <c r="E13" s="143">
        <v>23.713999999999999</v>
      </c>
      <c r="F13" s="143">
        <v>22.783000000000001</v>
      </c>
      <c r="G13" s="143">
        <v>21.943999999999999</v>
      </c>
      <c r="H13" s="143">
        <v>21.186</v>
      </c>
      <c r="I13" s="143">
        <v>20.439</v>
      </c>
      <c r="J13" s="143">
        <v>19.771999999999998</v>
      </c>
      <c r="K13" s="143">
        <v>19.155000000000001</v>
      </c>
      <c r="L13" s="143">
        <v>18.535</v>
      </c>
      <c r="M13" s="143">
        <v>17.978000000000002</v>
      </c>
      <c r="N13" s="143">
        <v>17.448</v>
      </c>
      <c r="O13" s="143">
        <v>16.956</v>
      </c>
      <c r="P13" s="143">
        <v>16.494</v>
      </c>
    </row>
    <row r="14" spans="1:16" x14ac:dyDescent="0.25">
      <c r="B14" s="16" t="s">
        <v>170</v>
      </c>
      <c r="C14" s="143">
        <f>maternal_mortality</f>
        <v>0.44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0.29600000000000004</v>
      </c>
      <c r="E2" s="92">
        <f>food_insecure</f>
        <v>0.29600000000000004</v>
      </c>
      <c r="F2" s="92">
        <f>food_insecure</f>
        <v>0.29600000000000004</v>
      </c>
      <c r="G2" s="92">
        <f>food_insecure</f>
        <v>0.29600000000000004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0.29600000000000004</v>
      </c>
      <c r="F5" s="92">
        <f>food_insecure</f>
        <v>0.29600000000000004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8.7712990258365389E-2</v>
      </c>
      <c r="D7" s="92">
        <f>diarrhoea_1_5mo/26</f>
        <v>7.8539283731923065E-2</v>
      </c>
      <c r="E7" s="92">
        <f>diarrhoea_6_11mo/26</f>
        <v>7.8539283731923065E-2</v>
      </c>
      <c r="F7" s="92">
        <f>diarrhoea_12_23mo/26</f>
        <v>4.6757840279615381E-2</v>
      </c>
      <c r="G7" s="92">
        <f>diarrhoea_24_59mo/26</f>
        <v>4.6757840279615381E-2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0.29600000000000004</v>
      </c>
      <c r="F8" s="92">
        <f>food_insecure</f>
        <v>0.29600000000000004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0.70299999999999996</v>
      </c>
      <c r="E9" s="92">
        <f>IF(ISBLANK(comm_deliv), frac_children_health_facility,1)</f>
        <v>0.70299999999999996</v>
      </c>
      <c r="F9" s="92">
        <f>IF(ISBLANK(comm_deliv), frac_children_health_facility,1)</f>
        <v>0.70299999999999996</v>
      </c>
      <c r="G9" s="92">
        <f>IF(ISBLANK(comm_deliv), frac_children_health_facility,1)</f>
        <v>0.70299999999999996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8.7712990258365389E-2</v>
      </c>
      <c r="D11" s="92">
        <f>diarrhoea_1_5mo/26</f>
        <v>7.8539283731923065E-2</v>
      </c>
      <c r="E11" s="92">
        <f>diarrhoea_6_11mo/26</f>
        <v>7.8539283731923065E-2</v>
      </c>
      <c r="F11" s="92">
        <f>diarrhoea_12_23mo/26</f>
        <v>4.6757840279615381E-2</v>
      </c>
      <c r="G11" s="92">
        <f>diarrhoea_24_59mo/26</f>
        <v>4.6757840279615381E-2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0.29600000000000004</v>
      </c>
      <c r="I14" s="92">
        <f>food_insecure</f>
        <v>0.29600000000000004</v>
      </c>
      <c r="J14" s="92">
        <f>food_insecure</f>
        <v>0.29600000000000004</v>
      </c>
      <c r="K14" s="92">
        <f>food_insecure</f>
        <v>0.29600000000000004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0.89599999999999991</v>
      </c>
      <c r="I17" s="92">
        <f>frac_PW_health_facility</f>
        <v>0.89599999999999991</v>
      </c>
      <c r="J17" s="92">
        <f>frac_PW_health_facility</f>
        <v>0.89599999999999991</v>
      </c>
      <c r="K17" s="92">
        <f>frac_PW_health_facility</f>
        <v>0.89599999999999991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0.317</v>
      </c>
      <c r="M23" s="92">
        <f>famplan_unmet_need</f>
        <v>0.317</v>
      </c>
      <c r="N23" s="92">
        <f>famplan_unmet_need</f>
        <v>0.317</v>
      </c>
      <c r="O23" s="92">
        <f>famplan_unmet_need</f>
        <v>0.317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0.10265372738073601</v>
      </c>
      <c r="M24" s="92">
        <f>(1-food_insecure)*(0.49)+food_insecure*(0.7)</f>
        <v>0.55215999999999998</v>
      </c>
      <c r="N24" s="92">
        <f>(1-food_insecure)*(0.49)+food_insecure*(0.7)</f>
        <v>0.55215999999999998</v>
      </c>
      <c r="O24" s="92">
        <f>(1-food_insecure)*(0.49)+food_insecure*(0.7)</f>
        <v>0.55215999999999998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4.3994454591744003E-2</v>
      </c>
      <c r="M25" s="92">
        <f>(1-food_insecure)*(0.21)+food_insecure*(0.3)</f>
        <v>0.23664000000000002</v>
      </c>
      <c r="N25" s="92">
        <f>(1-food_insecure)*(0.21)+food_insecure*(0.3)</f>
        <v>0.23664000000000002</v>
      </c>
      <c r="O25" s="92">
        <f>(1-food_insecure)*(0.21)+food_insecure*(0.3)</f>
        <v>0.23664000000000002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3.9264827627519996E-2</v>
      </c>
      <c r="M26" s="92">
        <f>(1-food_insecure)*(0.3)</f>
        <v>0.21119999999999997</v>
      </c>
      <c r="N26" s="92">
        <f>(1-food_insecure)*(0.3)</f>
        <v>0.21119999999999997</v>
      </c>
      <c r="O26" s="92">
        <f>(1-food_insecure)*(0.3)</f>
        <v>0.21119999999999997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0.81408699039999988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2020-03-24T06:49:56Z</dcterms:modified>
</cp:coreProperties>
</file>