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373A085-CE07-44EE-AF79-BA8BAD75CFD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2" i="2" s="1"/>
  <c r="I31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1" i="2"/>
  <c r="I10" i="2"/>
  <c r="I9" i="2"/>
  <c r="I8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1D34ACDB-816F-4BDA-946B-0BA0BD6FC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4CA1E62-26CB-4BBF-897B-77BA0C1516B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EBA19EE-9F6A-4AD4-B2F9-FF2542C92DC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7E1BD75-75A7-4612-A60D-84BA7DD0B06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75EAD7D-B839-4E6C-9083-61DA2D6AAA8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699FACF-B47E-4506-828B-78A0559D461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F536B4F-80D2-4BC7-A88A-9ECDBC2FD08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EE13FEA9-37D3-4B7F-8857-AD6E30A9927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BAE0786-89C8-47C8-8CF7-8D47E96B265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081ED7D-8338-41AC-8759-734352F0BB0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C642DDF-A6E3-42D3-AF1D-E5E686A60FB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986BCAB-CA90-4066-9717-7B3D65BDA4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3EAEFD2-63FA-4109-BB4E-22F12CCF9E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57FB322-DAAC-4D72-89BF-895CA357AE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DFC0B4B-917F-491A-93F0-4D9A36B31A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997A7F7-CF2D-477E-9D98-35D031BC05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8624B63-4129-41E3-AB6C-D7F2E00314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72E5FB1-8D9D-4D74-99BB-3E07E570AE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EFC1BC6-C53B-463C-B20F-014D38E0D6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F075C25-658A-4025-90FD-B8397DFBF49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A75A045-FD94-44B9-B657-8D9E92DA6B1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A0944A9-4421-4C2B-8D30-F052298702B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42C47EF-FA64-4CA8-8087-0E9CF98A9A4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0837FF9-C997-4BC2-B148-BB0FE914FF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DFB64B08-B973-400A-9D13-E905D00A240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DC86B0B-8325-4F68-A620-C2F0D331D4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7BD7D5A-F45E-40AA-B7ED-8667EBD8BC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F8492B9-DC00-4FE8-ACAA-802B8B68A7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396872F-92E9-41AF-93CD-38D45AD91C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A32D076-9465-465A-A3BE-FC4E5F390C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3F52F4D-064B-48B1-99A1-E9624E4DD6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70C330C-A384-4C6D-9799-CD51E50470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93E5E39-764F-48C0-8421-DE32129CA4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78B618A-ABF4-4B95-989F-FC45C26C402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65A61A8-B98D-43F6-B0F3-70F053435AE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A5C4EDA-5289-46A1-87AA-BAB932D5C8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8356F7F-2329-44AD-83AA-BC72D66764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65D01E4-2E99-4760-B716-5161C963A4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1FA595F-5458-4226-B1B2-22BB0F4F90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990C438-40CB-4E43-B103-139A3894D8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459CC6A-6DB3-49DE-88AF-AB88B01F6E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02DE1B7-0CD0-4950-9324-D8DD8B7535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D7FAFBD5-F1EB-4152-A12E-38F3CC184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E0463C6-4561-42E1-92F1-DE2A538381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01AAF10-8185-493A-B587-B3CE58843A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FF67033-9745-4572-8372-7A7302014A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B0101DF-593A-49E7-A2F2-C9A0E4BB2A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762A20E-2C67-4D63-850A-2B2BD95BE6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7E0FCDD-03F1-4D03-8565-4AE2058077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94A4F5CD-4DE7-4DAA-816F-A284B3C5D7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D1DC1F5D-AB57-4AF9-8BA8-4DCFDDA8B3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3BA1DE7-3B22-42B9-9874-766126F4C4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2C9A7C2-851C-417D-8EC4-034F917328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CD4E738-7983-4DD9-AEEA-20068BF554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94B63CF-70E6-4764-AE82-FB9D47825D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1FA068F-5992-47A4-9237-500E1B5B7A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D649A40-DBE6-4EA5-B0BA-509360E61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EE97925-2230-4BC6-BAF6-38ABA9C45D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0242B8D-C7B4-4121-A5A0-DD97A20278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F1516A8-3FD4-43A2-AFB9-8F76E93A26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A8D0726-D43D-4566-90BD-335FC7BEB2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C1CD7AF-9DCF-4A3C-B074-EAAD25A13B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0E18FE0-E1C9-4C3D-B24A-EA1C05ACBA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4CA9AC5-3F67-4605-9BBF-9EB6C2B8A2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90200D4-D6E9-4065-94CF-AAE1FF6A3C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D95C7B98-A480-4B6A-A2CF-971E4F41D7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020CEF3-75C1-44C6-9F18-2D66B14A99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5727F09-88FC-4751-89F3-2BC77F42C0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1482643-0220-4C9B-AEEF-2F1D59C9B1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F6F7869-7B2B-4D25-A8A5-3FCBF8098A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F4A7843-884F-4792-8345-7A95A055BC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C67797F-7901-4497-A55B-E7336A3400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367405A-E29C-4F7B-A0D8-C20E57B8AA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04CD798-B746-4ABD-A6A1-8F6EB96C69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A162A7C-8AFB-4724-AE85-F87231AAAD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24C398A-C5B5-4683-866E-C66A0A2E50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1C8CC77-5B84-4AE9-95CF-D7E776BAC5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9C2468F-77AE-4DEF-BC50-6179F7F390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D33A5A8-B3A1-48E1-B211-285B1C1525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6456241-68CF-4DEC-99DF-1931625DDB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86E615A-3692-431A-A4C0-ACA1908854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49C4C9ED-D730-4E60-9183-3F0BFC3740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31FC27A-1F52-4B24-B36A-BF84552940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7BAE7749-0328-48D0-A71E-D53E6E8354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C20E03D-0162-4B72-94F7-7F848E157E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25E0BB7-7243-4B1B-A3D5-533CC269D1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38DB04E-83A6-4851-96D8-E6EF0E33DC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09B024A-3916-49F4-8BE9-FEBBEFB239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9960AFA-EBD4-463B-BB70-C17F123EEB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2B47B53-0F98-473F-BEA6-BEC8F1E2E9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38B84C7-5B22-4096-8946-D88953B367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BB38144-1816-4ECA-83DA-BC2EEE9408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9442368-03CB-44AB-A24A-BCB9D6E979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F0EA33A1-927C-4838-8ED6-F8DD99887A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EEE5F64-3B46-48C0-975F-AFB8EA7213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54CE5EFA-78B0-40B4-93A6-DBDC4125D8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CEBB21C-D1B2-4A3D-A5EA-6B441EF37B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8C2AFC1-0DC6-43F4-83AE-DD57FC17F3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D882DB0-8168-461A-B47B-166481DCDC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AEDB2168-ED90-434D-A622-A86F1D4877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84D3163-D160-4AF6-9DC2-2D0A3984EB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09A90F7-0FF7-4320-8338-FFEF7397E3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0C7D1BF-4D76-4E0E-B7EA-92402E8BE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96C63BF-E39C-4808-AB89-52C7715C79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9CDACA6-438F-46F5-9B80-A6B4E72699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FB5336E-A8F0-4EB3-A558-2BA4F58402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9CA48EC-42C5-4600-8EB3-F1FD08C51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81C83A0-341E-4025-8D09-6067D3928E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227184D-345D-4AF5-91BD-ECFD1CE331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62885BF-E294-4294-BA6A-5DA81CA4CD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2781A1C-739F-491C-AE80-773907CD7A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E7679C2-2A16-49FC-991D-546742F1B2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96DDEF1-47AC-4F38-80D1-127F3DFDDB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9B95940-2606-45A9-9FAB-C4B70225C6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BDE9685-85A3-48F1-83B3-531B8AAB9F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F9C3FEE-AC8E-4898-A687-B6960B66F3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276D2C7-7514-4A4A-A257-F1BD80E7AD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1CF1B10-4BBF-487C-89F5-9C07A6EB53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A25B2E2-E0C0-4588-BA15-0FA4769AE5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DE18610-4B4C-4871-A246-9B2B95354B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BCDB507B-366F-4D2A-9EC9-BD51F6AB747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918EA01-92D2-4361-9814-1BC8A82B77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8CEB817-5FA8-45F3-B4BA-B04F918F3C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38C1B53-AFC5-4224-8B82-6A0BE609BF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B91C29A-7FD9-44B2-8D86-0407241B91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43EC8ED-8AC9-40B7-9E79-753B8B7FC8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15C47C6-094F-45E1-8168-E7D1239967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85B65D4-4891-46EB-AC76-0144AFB260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2366FE9-68F2-4347-984D-7514E84957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3776BCC-D1B8-4C94-8843-4CB33EC161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C691442-A612-4039-A448-5D9E2181B4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3CC7B31-947A-4ACA-A297-74D7970B0D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1F62D98-F19D-488D-9D36-D80EB9D9CA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5826717-0C08-4EE0-9CDE-9021459ED0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3D600A9-D334-4948-A4C6-B302ECC91C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F8037A6-7607-4F62-97D2-AAC1169032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4DA5EB7-CEDB-4790-94C9-15D593FC63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5BC4503B-7B02-4F3F-9792-A559ABD84E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3E1F844-CB33-43AC-AD3F-EE3FF99B06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40EBAED0-6E4C-4928-AF1E-07E166F0C6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51674DB-D79B-4DBD-9D77-AACDE336CF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A23429C7-FA5C-4FDB-A821-24EBB834DE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E7D218E-03BC-45A1-B235-A3D06F51E6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0771443B-8414-415E-80B4-3C74006A2C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4D40ADE-2E75-479B-A6C5-5D0723BFA1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A698FFD-8E43-4F02-9E43-B3F833B572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D280E8B-02F6-43C2-A466-664349B953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EF9C47D-628D-40AC-B581-B8A1A67A93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5C86D12-0C87-4CCA-A22A-2F70ED9A2F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07EDC31-07B0-4568-9039-4F83824D0A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FA45ACB-AABB-45A6-8548-B11B9B3FB9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4444896-073D-4652-982D-DB45E54EE5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50A6230-6F00-41B8-B3C3-AB16A2B65F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908BA28-79E5-430F-937D-867630CB27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B5B777B-6EDE-4388-9ABB-298551F7B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F3047B1-FED0-4499-BF21-A11DA7C0FA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68F7211-BD1C-495C-8460-B9C51B0AB1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2F427F0-74C6-42A5-B1B0-66DE4EE72C3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523EB9D-404F-482B-9BF1-22ED5C276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2A2473B-F84F-410A-983B-5D49F8B6E3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002D0F0-E5E4-435F-9FA1-FB9F50930A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C9903C4-58B1-4BF0-BD39-6BC6299148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6B16D69-DEC5-4B12-9FC6-C08C0AF3F4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E8429C7-1C46-4351-90C3-4BF3CB4D50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BB396CE-DBA1-40D0-B731-513F7FF747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A93FD14-0F31-4D9D-8454-C2D29C8E03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A2DF2E3-3CD2-4CCC-87B0-B07C98892B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90D6223-64D0-4069-B5A1-B9212D7BBA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8322FAE-6A8B-4222-AAB9-FFCB6128C5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B333C12-88BF-4172-A526-95E23BD62E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432DB0C-E845-4900-8188-E058E6820D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A9EA0493-1266-4613-B875-97FF48B4A2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D105D3B-9003-40A2-AABE-CF080CB3D1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03B97C1-20CF-4283-8BFA-A18B46BB0F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B64C60D1-2F1B-4889-A945-3A9356C464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192819B-C7C8-4207-9245-FA6B69E284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81D135F-9787-49EE-9E94-6C37C03816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342D5ED-0F0A-46CE-910C-D690416855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03D2F1E-65AD-4750-BEBE-C5B489AF50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20A7ED5-4CF9-4591-988F-7A593D5D22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677DA27F-D667-4D5C-AAB7-05276CD4F3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37D1843-88EB-450E-B3F8-542650455C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8B7982E-E423-44BD-9EA6-B55EA63D72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0FB75FF-A22D-4EF1-841C-2BC2197DAC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2451715F-FA28-479C-AF68-D23444DA67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0337102-32B4-4FA1-83D1-2869AA2FC5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1B1CC978-8A0B-4D47-932B-9E13567D0A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7475B5F2-4E7E-4189-A32C-A9C37DF490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4CC04AE-EE9F-474B-8E91-23DFE50BE8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1128BB73-2D69-4EB6-9DE7-F47A70D97F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6A64334-46C1-4BC1-8275-59FBB9A4FA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115E35E5-F509-4FAE-82A8-E65663BA17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657AAF9-A559-4276-A538-38BB3B0B64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9DD7A5B5-32D9-48A0-937B-95C93FDDCB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0C681F1-B368-4A31-808B-FFA64A4323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D07A3CC8-DA7D-4754-B01F-131CBC238C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06F9DF11-2934-41DB-B226-16127E1472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423E293-1B9C-45D1-88C0-F547002129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9DA234C-E6F5-4BC8-B551-708E2C4C69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E21AF37-073F-4474-9BB1-9843941CC8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2E5A5FC-239D-4909-B9F2-F4B456F94C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FF195C19-C00E-4195-9C55-EAA4F94AB5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1C3D2C9-F0A4-4669-B284-DEDB85B512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53602CF-7D86-4CD8-A015-073B64A8B82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79D7E48-4B8F-4CED-B116-C3D70476EC9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391ADCF-FD5C-4B0A-A94E-BCE05120D0A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94E8860-B987-44AC-B364-055F25D1227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F565127-0792-4F2F-A549-6D8189E1E4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25CBB4A-1B0A-4414-A058-E03363F6A6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F7B1A05-7ACB-455C-B109-094A05BFCF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E9786FC-71D5-4F31-9A7F-5E93D5A2ED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A3E004B-6587-4B40-BA51-C54B6B31C2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7E25D40-D5E5-4F29-9652-8D97239FF6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865B904-1790-4006-BA1A-46199EBA88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D4AB51F-AEEB-4E6E-B973-646AC3AE05DF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F166472-05D3-47F5-B72F-04105D1C779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A9CCEC31-BD0A-4C62-9ECD-1BC536CA26F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98DC8442-8573-4AB3-AC31-2547FB1AABA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934C9AC0-5DA1-4475-9290-8449ED58D28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3D2E53E-39C8-4946-B6AE-D5F3916D96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85BD9B1A-14EC-4914-B456-204F6212FC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AFB40FD-5939-418F-8116-E24C901097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3589546-D7EB-4CD7-968A-B6045C37E1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E087083-88B6-48D5-A854-011177EE71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E749961-D62F-4FA7-8CAE-E450603B71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2828243-F0C9-42FE-99AF-54817E59E7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D440F49-E001-4E46-9C85-1A6416DCE8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69308CD-3F07-41F3-B54A-A3FE816D74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628104A-A31B-419D-8738-619C9C5872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A85D704-08D9-4CFC-A921-7AA2DD219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B4FA85B-E1FD-4411-86A5-AEECB76C69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6E18CDD-A537-48A9-B773-8F448A3C7A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BFB5383-8A8D-46F9-ABBE-04FCBDB369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EDFFDA1-DA80-4D00-B0EE-A752CD11C2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B77915C-5E7A-40C8-8FBC-32C499625C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893AE0D-609F-4C66-AF5B-DA537BECF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6FB6A5E-D6E1-4558-8983-F8BA445D5C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7241277-CE1D-41F1-9952-FB8ECAD774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23E63B52-6A34-4F38-86C7-CDFA00B489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6974C69-1217-44CA-BD0C-317D53D388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0A55DCB-C373-4FAA-9E75-137A07448C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DF8BADA-2832-4788-B84D-357B1771FB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F3B2886-A8A0-4EB9-A987-7FD5A52808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DCA757EC-4B5C-44A8-B48D-C78D268326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6D7FAFD-4DCC-4D6B-9BE9-9C4180F470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772F297-07F1-4BC0-B21D-0632269210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9A00D10-6F77-47A8-B6FA-F2EDF1A3DC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C4934FF6-CFEC-4DCD-B0DE-037E8BF21A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4CE527B-C3C2-4654-9E74-35DE4F7C67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921612F-DD75-40C4-B4C6-971D86C518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D981751-47CC-4712-8421-7CA8AB633F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C8F923D-DBC4-40CF-B1CE-CF5E6EBA5E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A4660A9-0EA7-4EA6-8CDF-CEE7FD65C1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ED074F8-A025-4AFF-B484-CFDBDE35A4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5EFC3C5-08A0-40A7-9889-546E461D79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C80C941-FC7A-4946-B3AC-C62F2C3E54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2F41934-BF38-4AEF-98D5-188F537778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E58FADF-6676-4A9C-A5A9-7BE0C1878A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74BDDBF-EE20-4967-8CA0-92F0B88C22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0A14BCC-FC7B-4559-AA12-AEB068002A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C299DF3-BE3A-4FC7-9D74-4E092E3DC4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CEB0F43-4066-4409-BBAC-EBB07C862F4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96AE378-BAEB-4D66-90EF-C3C4F4F5B1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12C8D86-9BDF-4EB0-B7DD-8E52EA2F67D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92EB861-B287-4A5E-931A-C000A970F6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064DE0F-4537-458F-B123-1304CDAEBF7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4DB2D08-D666-42EC-85D8-582149018D9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841B7C2-5DFD-4E16-9152-2FBA8AE3649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D8CCB74-DD20-4F1A-AD66-692EF85575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AC5750D-E352-439B-A46B-DCBC986BF7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8AEC2B9-5D3B-4031-B7CB-1463462099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BAF084E-990F-46DB-A8F3-64C39762C4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529C1A9-2223-45A7-AFE7-1EE17F6D889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E2182666-3E68-4A6C-B3F4-F1C03B5D85C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96EC5E6-CA7B-49DD-AFFA-A867DCE6E7B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3677132-B7DE-43E7-B1B7-DD59E486095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E5CE914-F769-4DC9-AC5B-B45E4233A33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33FABB6-ADCD-4A36-8571-30B3EE63928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CB01173-CD1B-4833-AD6E-DDFC7F1D78A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F6E4D9C-420A-4EBA-AB57-3A32BC7E97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D3ED88C-57E2-4EA9-B675-353A7E1C69D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73CBED09-AD24-436C-8B30-BE2E1EC58F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6AA51BF-42C8-4381-AD3A-096BE5CC6EF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B79CADB-ABB3-4649-B95A-5570A6855E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758E808-6B86-4A90-AED1-CF64599C48C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ECC734D-0181-4B66-859F-9D51B462B0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501C536-BAED-4BD9-B530-B37F3A0186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7D64D99-E86C-4773-B712-F38D3361F59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0BAE4DA-4982-47AB-878E-34E4C06E303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9FD3923-8D58-4AF2-932F-733FF5D3B10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553BAAF-5245-4AC0-AAA7-C7A15E0EC1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BF3EA41-833B-4491-AE3F-5CEDB33C04C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2B0D7F2-1542-4A2E-A26B-CC082936E75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3996690-52D2-460E-B55A-11490E8450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F1B43BC-0593-4FC7-A857-A563083A44A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89DEC31-5099-4315-AEB4-633A4AF486F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541FCF3-1EBF-4DBE-87AD-A09B8E0146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EE54270-304A-4EB8-B0E1-5DF796AA3BAD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522F398-969D-4E74-BED8-1076497BF0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0B6AD59-DE48-4324-8B8C-2F6C65FA1DC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71D142D-884E-409F-A68A-3207A4E749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9F44044-3227-4A4A-8D4C-E57CB1A37B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E08AA9C-405D-4587-8972-BA47ACEC9E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E9FA1C6-33FF-4382-9CC1-271ACE555F1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314815F-DED1-491A-AE43-859D1B3A78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CD4D107-7356-4DD9-B383-12FAB87FEF6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0895318-C28A-4D94-96F6-96F3B45F1AD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95F8E77D-15CC-48ED-8532-2DB0F4BDD16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555E0E3-3B54-4275-9930-1602E1EEAE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211EB3A-CE7A-4636-8B3B-A1AD9E6C70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0690588-8A22-4568-A5CC-B65C2D6267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77FEF78-1514-4ACD-80E8-30C8943B386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A3EB2D50-887A-4534-99E0-61ED2D34509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E7170D8-082E-4A4C-AB23-528C3A47E64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AC3A66E-BD2A-4132-85DD-1B4C3045C2D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A1C362D-EFC4-435A-8719-4D412E60908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2CB52A3-B2AF-4963-BB94-5FB809CEEAA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4C409F2-4D9E-4211-8F05-8FB68AC99C9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70EDBFA-6269-4F89-8D0E-52E495F389C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04BCCAE-57A5-4146-BEC3-86ED72FDB65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6C55042-2772-496B-865E-540967C09FA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835761B2-0AC5-4964-9938-D9DD10FCDC2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F43B30A-16AB-43F1-9F22-A3391FE8425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<sst xmlns="http://schemas.openxmlformats.org/spreadsheetml/2006/main" count="1102" uniqueCount="271">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</sst>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5047300</v>
      </c>
    </row>
    <row r="8" spans="1:3" ht="15" customHeight="1" x14ac:dyDescent="0.25">
      <c r="B8" s="7" t="s">
        <v>106</v>
      </c>
      <c r="C8" s="70">
        <v>0.46100000000000002</v>
      </c>
    </row>
    <row r="9" spans="1:3" ht="15" customHeight="1" x14ac:dyDescent="0.25">
      <c r="B9" s="9" t="s">
        <v>107</v>
      </c>
      <c r="C9" s="71">
        <v>0.96</v>
      </c>
    </row>
    <row r="10" spans="1:3" ht="15" customHeight="1" x14ac:dyDescent="0.25">
      <c r="B10" s="9" t="s">
        <v>105</v>
      </c>
      <c r="C10" s="71">
        <v>0.190472507476807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0.502</v>
      </c>
    </row>
    <row r="13" spans="1:3" ht="15" customHeight="1" x14ac:dyDescent="0.25">
      <c r="B13" s="7" t="s">
        <v>110</v>
      </c>
      <c r="C13" s="70">
        <v>0.496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0.1333</v>
      </c>
    </row>
    <row r="24" spans="1:3" ht="15" customHeight="1" x14ac:dyDescent="0.25">
      <c r="B24" s="20" t="s">
        <v>102</v>
      </c>
      <c r="C24" s="71">
        <v>0.43609999999999999</v>
      </c>
    </row>
    <row r="25" spans="1:3" ht="15" customHeight="1" x14ac:dyDescent="0.25">
      <c r="B25" s="20" t="s">
        <v>103</v>
      </c>
      <c r="C25" s="71">
        <v>0.33140000000000003</v>
      </c>
    </row>
    <row r="26" spans="1:3" ht="15" customHeight="1" x14ac:dyDescent="0.25">
      <c r="B26" s="20" t="s">
        <v>104</v>
      </c>
      <c r="C26" s="71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0.107</v>
      </c>
    </row>
    <row r="32" spans="1:3" ht="14.25" customHeight="1" x14ac:dyDescent="0.25">
      <c r="B32" s="30" t="s">
        <v>78</v>
      </c>
      <c r="C32" s="73">
        <v>0.63500000000000001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26.9</v>
      </c>
    </row>
    <row r="38" spans="1:5" ht="15" customHeight="1" x14ac:dyDescent="0.25">
      <c r="B38" s="16" t="s">
        <v>91</v>
      </c>
      <c r="C38" s="75">
        <v>53.3</v>
      </c>
      <c r="D38" s="17"/>
      <c r="E38" s="18"/>
    </row>
    <row r="39" spans="1:5" ht="15" customHeight="1" x14ac:dyDescent="0.25">
      <c r="B39" s="16" t="s">
        <v>90</v>
      </c>
      <c r="C39" s="75">
        <v>72.400000000000006</v>
      </c>
      <c r="D39" s="17"/>
      <c r="E39" s="17"/>
    </row>
    <row r="40" spans="1:5" ht="15" customHeight="1" x14ac:dyDescent="0.25">
      <c r="B40" s="16" t="s">
        <v>171</v>
      </c>
      <c r="C40" s="75">
        <v>4.8899999999999997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2.64E-2</v>
      </c>
      <c r="D45" s="17"/>
    </row>
    <row r="46" spans="1:5" ht="15.75" customHeight="1" x14ac:dyDescent="0.25">
      <c r="B46" s="16" t="s">
        <v>11</v>
      </c>
      <c r="C46" s="71">
        <v>0.13769999999999999</v>
      </c>
      <c r="D46" s="17"/>
    </row>
    <row r="47" spans="1:5" ht="15.75" customHeight="1" x14ac:dyDescent="0.25">
      <c r="B47" s="16" t="s">
        <v>12</v>
      </c>
      <c r="C47" s="71">
        <v>0.25219999999999998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2.5769995568449922</v>
      </c>
      <c r="D51" s="17"/>
    </row>
    <row r="52" spans="1:4" ht="15" customHeight="1" x14ac:dyDescent="0.25">
      <c r="B52" s="16" t="s">
        <v>125</v>
      </c>
      <c r="C52" s="76">
        <v>2.1826837260800001</v>
      </c>
    </row>
    <row r="53" spans="1:4" ht="15.75" customHeight="1" x14ac:dyDescent="0.25">
      <c r="B53" s="16" t="s">
        <v>126</v>
      </c>
      <c r="C53" s="76">
        <v>2.1826837260800001</v>
      </c>
    </row>
    <row r="54" spans="1:4" ht="15.75" customHeight="1" x14ac:dyDescent="0.25">
      <c r="B54" s="16" t="s">
        <v>127</v>
      </c>
      <c r="C54" s="76">
        <v>1.4943922841599999</v>
      </c>
    </row>
    <row r="55" spans="1:4" ht="15.75" customHeight="1" x14ac:dyDescent="0.25">
      <c r="B55" s="16" t="s">
        <v>128</v>
      </c>
      <c r="C55" s="76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0.39759378617048713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34.033844527775365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44.617032551597681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38.206933042564401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0.15198708897777732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1.0608709777461309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1.0608709777461309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1.0608709777461309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1.0608709777461309</v>
      </c>
      <c r="E13" s="86" t="s">
        <v>202</v>
      </c>
    </row>
    <row r="14" spans="1:5" ht="15.75" customHeight="1" x14ac:dyDescent="0.25">
      <c r="A14" s="11" t="s">
        <v>187</v>
      </c>
      <c r="B14" s="85">
        <v>0.25900000000000001</v>
      </c>
      <c r="C14" s="85">
        <v>0.95</v>
      </c>
      <c r="D14" s="86">
        <v>14.142094420718047</v>
      </c>
      <c r="E14" s="86" t="s">
        <v>202</v>
      </c>
    </row>
    <row r="15" spans="1:5" ht="15.75" customHeight="1" x14ac:dyDescent="0.25">
      <c r="A15" s="11" t="s">
        <v>209</v>
      </c>
      <c r="B15" s="85">
        <v>0.25900000000000001</v>
      </c>
      <c r="C15" s="85">
        <v>0.95</v>
      </c>
      <c r="D15" s="86">
        <v>14.142094420718047</v>
      </c>
      <c r="E15" s="86" t="s">
        <v>202</v>
      </c>
    </row>
    <row r="16" spans="1:5" ht="15.75" customHeight="1" x14ac:dyDescent="0.25">
      <c r="A16" s="52" t="s">
        <v>57</v>
      </c>
      <c r="B16" s="85">
        <v>0.34200000000000003</v>
      </c>
      <c r="C16" s="85">
        <v>0.95</v>
      </c>
      <c r="D16" s="86">
        <v>0.19837160627123551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0.30399999999999999</v>
      </c>
      <c r="C18" s="85">
        <v>0.95</v>
      </c>
      <c r="D18" s="87">
        <v>0.9940340129549281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0.9940340129549281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0.9940340129549281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1.1278183041003185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24.081186490425257</v>
      </c>
      <c r="E22" s="86" t="s">
        <v>202</v>
      </c>
    </row>
    <row r="23" spans="1:5" ht="15.75" customHeight="1" x14ac:dyDescent="0.25">
      <c r="A23" s="52" t="s">
        <v>34</v>
      </c>
      <c r="B23" s="85">
        <v>0.68700000000000006</v>
      </c>
      <c r="C23" s="85">
        <v>0.95</v>
      </c>
      <c r="D23" s="86">
        <v>4.6291754106690286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20.451035195022747</v>
      </c>
      <c r="E24" s="86" t="s">
        <v>202</v>
      </c>
    </row>
    <row r="25" spans="1:5" ht="15.75" customHeight="1" x14ac:dyDescent="0.25">
      <c r="A25" s="52" t="s">
        <v>87</v>
      </c>
      <c r="B25" s="85">
        <v>0.26200000000000001</v>
      </c>
      <c r="C25" s="85">
        <v>0.95</v>
      </c>
      <c r="D25" s="86">
        <v>20.451016308741842</v>
      </c>
      <c r="E25" s="86" t="s">
        <v>202</v>
      </c>
    </row>
    <row r="26" spans="1:5" ht="15.75" customHeight="1" x14ac:dyDescent="0.25">
      <c r="A26" s="52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3.6607681464780271</v>
      </c>
      <c r="E27" s="86" t="s">
        <v>202</v>
      </c>
    </row>
    <row r="28" spans="1:5" ht="15.75" customHeight="1" x14ac:dyDescent="0.25">
      <c r="A28" s="52" t="s">
        <v>84</v>
      </c>
      <c r="B28" s="85">
        <v>0.55000000000000004</v>
      </c>
      <c r="C28" s="85">
        <v>0.95</v>
      </c>
      <c r="D28" s="86">
        <v>0.99814759563180355</v>
      </c>
      <c r="E28" s="86" t="s">
        <v>202</v>
      </c>
    </row>
    <row r="29" spans="1:5" ht="15.75" customHeight="1" x14ac:dyDescent="0.25">
      <c r="A29" s="52" t="s">
        <v>58</v>
      </c>
      <c r="B29" s="85">
        <v>0.30399999999999999</v>
      </c>
      <c r="C29" s="85">
        <v>0.95</v>
      </c>
      <c r="D29" s="86">
        <v>58.881752232190664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1.6730405983662169</v>
      </c>
      <c r="E30" s="86" t="s">
        <v>202</v>
      </c>
    </row>
    <row r="31" spans="1:5" ht="15.75" customHeight="1" x14ac:dyDescent="0.25">
      <c r="A31" s="52" t="s">
        <v>28</v>
      </c>
      <c r="B31" s="85">
        <v>0.55000000000000004</v>
      </c>
      <c r="C31" s="85">
        <v>0.95</v>
      </c>
      <c r="D31" s="86">
        <v>0.36248454583155937</v>
      </c>
      <c r="E31" s="86" t="s">
        <v>202</v>
      </c>
    </row>
    <row r="32" spans="1:5" ht="15.75" customHeight="1" x14ac:dyDescent="0.25">
      <c r="A32" s="52" t="s">
        <v>83</v>
      </c>
      <c r="B32" s="85">
        <v>0.317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0.77800000000000002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0.20499999999999999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0.51100000000000001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8.5999999999999993E-2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3.0868002646557384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0.38644292797246627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1143941.2325380002</v>
      </c>
      <c r="C2" s="78">
        <v>1624575</v>
      </c>
      <c r="D2" s="78">
        <v>2454694</v>
      </c>
      <c r="E2" s="78">
        <v>1724422</v>
      </c>
      <c r="F2" s="78">
        <v>1184124</v>
      </c>
      <c r="G2" s="22">
        <f t="shared" ref="G2:G40" si="0">C2+D2+E2+F2</f>
        <v>6987815</v>
      </c>
      <c r="H2" s="22">
        <f t="shared" ref="H2:H40" si="1">(B2 + stillbirth*B2/(1000-stillbirth))/(1-abortion)</f>
        <v>1340478.1118653642</v>
      </c>
      <c r="I2" s="22">
        <f>G2-H2</f>
        <v>5647336.888134636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1165688.807</v>
      </c>
      <c r="C3" s="78">
        <v>1680000</v>
      </c>
      <c r="D3" s="78">
        <v>2543000</v>
      </c>
      <c r="E3" s="78">
        <v>1773000</v>
      </c>
      <c r="F3" s="78">
        <v>1222000</v>
      </c>
      <c r="G3" s="22">
        <f t="shared" si="0"/>
        <v>7218000</v>
      </c>
      <c r="H3" s="22">
        <f t="shared" si="1"/>
        <v>1365962.0674421685</v>
      </c>
      <c r="I3" s="22">
        <f t="shared" ref="I3:I15" si="3">G3-H3</f>
        <v>5852037.9325578315</v>
      </c>
    </row>
    <row r="4" spans="1:9" ht="15.75" customHeight="1" x14ac:dyDescent="0.25">
      <c r="A4" s="7">
        <f t="shared" si="2"/>
        <v>2019</v>
      </c>
      <c r="B4" s="77">
        <v>1187542.8810000001</v>
      </c>
      <c r="C4" s="78">
        <v>1735000</v>
      </c>
      <c r="D4" s="78">
        <v>2635000</v>
      </c>
      <c r="E4" s="78">
        <v>1824000</v>
      </c>
      <c r="F4" s="78">
        <v>1262000</v>
      </c>
      <c r="G4" s="22">
        <f t="shared" si="0"/>
        <v>7456000</v>
      </c>
      <c r="H4" s="22">
        <f t="shared" si="1"/>
        <v>1391570.819901498</v>
      </c>
      <c r="I4" s="22">
        <f t="shared" si="3"/>
        <v>6064429.180098502</v>
      </c>
    </row>
    <row r="5" spans="1:9" ht="15.75" customHeight="1" x14ac:dyDescent="0.25">
      <c r="A5" s="7">
        <f t="shared" si="2"/>
        <v>2020</v>
      </c>
      <c r="B5" s="77">
        <v>1209487.415</v>
      </c>
      <c r="C5" s="78">
        <v>1790000</v>
      </c>
      <c r="D5" s="78">
        <v>2731000</v>
      </c>
      <c r="E5" s="78">
        <v>1878000</v>
      </c>
      <c r="F5" s="78">
        <v>1303000</v>
      </c>
      <c r="G5" s="22">
        <f t="shared" si="0"/>
        <v>7702000</v>
      </c>
      <c r="H5" s="22">
        <f t="shared" si="1"/>
        <v>1417285.5740037006</v>
      </c>
      <c r="I5" s="22">
        <f t="shared" si="3"/>
        <v>6284714.4259962998</v>
      </c>
    </row>
    <row r="6" spans="1:9" ht="15.75" customHeight="1" x14ac:dyDescent="0.25">
      <c r="A6" s="7">
        <f t="shared" si="2"/>
        <v>2021</v>
      </c>
      <c r="B6" s="77">
        <v>1232281.3820000002</v>
      </c>
      <c r="C6" s="78">
        <v>1843000</v>
      </c>
      <c r="D6" s="78">
        <v>2829000</v>
      </c>
      <c r="E6" s="78">
        <v>1934000</v>
      </c>
      <c r="F6" s="78">
        <v>1344000</v>
      </c>
      <c r="G6" s="22">
        <f t="shared" si="0"/>
        <v>7950000</v>
      </c>
      <c r="H6" s="22">
        <f t="shared" si="1"/>
        <v>1443995.6994690548</v>
      </c>
      <c r="I6" s="22">
        <f t="shared" si="3"/>
        <v>6506004.300530945</v>
      </c>
    </row>
    <row r="7" spans="1:9" ht="15.75" customHeight="1" x14ac:dyDescent="0.25">
      <c r="A7" s="7">
        <f t="shared" si="2"/>
        <v>2022</v>
      </c>
      <c r="B7" s="77">
        <v>1255125.6060000001</v>
      </c>
      <c r="C7" s="78">
        <v>1895000</v>
      </c>
      <c r="D7" s="78">
        <v>2929000</v>
      </c>
      <c r="E7" s="78">
        <v>1992000</v>
      </c>
      <c r="F7" s="78">
        <v>1386000</v>
      </c>
      <c r="G7" s="22">
        <f t="shared" si="0"/>
        <v>8202000</v>
      </c>
      <c r="H7" s="22">
        <f t="shared" si="1"/>
        <v>1470764.7164286145</v>
      </c>
      <c r="I7" s="22">
        <f t="shared" si="3"/>
        <v>6731235.2835713858</v>
      </c>
    </row>
    <row r="8" spans="1:9" ht="15.75" customHeight="1" x14ac:dyDescent="0.25">
      <c r="A8" s="7">
        <f t="shared" si="2"/>
        <v>2023</v>
      </c>
      <c r="B8" s="77">
        <v>1278072.8062000002</v>
      </c>
      <c r="C8" s="78">
        <v>1947000</v>
      </c>
      <c r="D8" s="78">
        <v>3031000</v>
      </c>
      <c r="E8" s="78">
        <v>2056000</v>
      </c>
      <c r="F8" s="78">
        <v>1429000</v>
      </c>
      <c r="G8" s="22">
        <f t="shared" si="0"/>
        <v>8463000</v>
      </c>
      <c r="H8" s="22">
        <f t="shared" si="1"/>
        <v>1497654.4015992822</v>
      </c>
      <c r="I8" s="22">
        <f t="shared" si="3"/>
        <v>6965345.5984007176</v>
      </c>
    </row>
    <row r="9" spans="1:9" ht="15.75" customHeight="1" x14ac:dyDescent="0.25">
      <c r="A9" s="7">
        <f t="shared" si="2"/>
        <v>2024</v>
      </c>
      <c r="B9" s="77">
        <v>1301100.8318000005</v>
      </c>
      <c r="C9" s="78">
        <v>1999000</v>
      </c>
      <c r="D9" s="78">
        <v>3137000</v>
      </c>
      <c r="E9" s="78">
        <v>2123000</v>
      </c>
      <c r="F9" s="78">
        <v>1474000</v>
      </c>
      <c r="G9" s="22">
        <f t="shared" si="0"/>
        <v>8733000</v>
      </c>
      <c r="H9" s="22">
        <f t="shared" si="1"/>
        <v>1524638.7985230552</v>
      </c>
      <c r="I9" s="22">
        <f t="shared" si="3"/>
        <v>7208361.2014769446</v>
      </c>
    </row>
    <row r="10" spans="1:9" ht="15.75" customHeight="1" x14ac:dyDescent="0.25">
      <c r="A10" s="7">
        <f t="shared" si="2"/>
        <v>2025</v>
      </c>
      <c r="B10" s="77">
        <v>1324187.5319999999</v>
      </c>
      <c r="C10" s="78">
        <v>2051000</v>
      </c>
      <c r="D10" s="78">
        <v>3243000</v>
      </c>
      <c r="E10" s="78">
        <v>2197000</v>
      </c>
      <c r="F10" s="78">
        <v>1520000</v>
      </c>
      <c r="G10" s="22">
        <f t="shared" si="0"/>
        <v>9011000</v>
      </c>
      <c r="H10" s="22">
        <f t="shared" si="1"/>
        <v>1551691.9507419295</v>
      </c>
      <c r="I10" s="22">
        <f t="shared" si="3"/>
        <v>7459308.0492580701</v>
      </c>
    </row>
    <row r="11" spans="1:9" ht="15.75" customHeight="1" x14ac:dyDescent="0.25">
      <c r="A11" s="7">
        <f t="shared" si="2"/>
        <v>2026</v>
      </c>
      <c r="B11" s="77">
        <v>1346731.0279999999</v>
      </c>
      <c r="C11" s="78">
        <v>2102000</v>
      </c>
      <c r="D11" s="78">
        <v>3347000</v>
      </c>
      <c r="E11" s="78">
        <v>2274000</v>
      </c>
      <c r="F11" s="78">
        <v>1565000</v>
      </c>
      <c r="G11" s="22">
        <f t="shared" si="0"/>
        <v>9288000</v>
      </c>
      <c r="H11" s="22">
        <f t="shared" si="1"/>
        <v>1578108.572586986</v>
      </c>
      <c r="I11" s="22">
        <f t="shared" si="3"/>
        <v>7709891.4274130138</v>
      </c>
    </row>
    <row r="12" spans="1:9" ht="15.75" customHeight="1" x14ac:dyDescent="0.25">
      <c r="A12" s="7">
        <f t="shared" si="2"/>
        <v>2027</v>
      </c>
      <c r="B12" s="77">
        <v>1369222.1856000002</v>
      </c>
      <c r="C12" s="78">
        <v>2153000</v>
      </c>
      <c r="D12" s="78">
        <v>3453000</v>
      </c>
      <c r="E12" s="78">
        <v>2356000</v>
      </c>
      <c r="F12" s="78">
        <v>1611000</v>
      </c>
      <c r="G12" s="22">
        <f t="shared" si="0"/>
        <v>9573000</v>
      </c>
      <c r="H12" s="22">
        <f t="shared" si="1"/>
        <v>1604463.8639391693</v>
      </c>
      <c r="I12" s="22">
        <f t="shared" si="3"/>
        <v>7968536.1360608302</v>
      </c>
    </row>
    <row r="13" spans="1:9" ht="15.75" customHeight="1" x14ac:dyDescent="0.25">
      <c r="A13" s="7">
        <f t="shared" si="2"/>
        <v>2028</v>
      </c>
      <c r="B13" s="77">
        <v>1391673.5734000003</v>
      </c>
      <c r="C13" s="78">
        <v>2205000</v>
      </c>
      <c r="D13" s="78">
        <v>3561000</v>
      </c>
      <c r="E13" s="78">
        <v>2444000</v>
      </c>
      <c r="F13" s="78">
        <v>1660000</v>
      </c>
      <c r="G13" s="22">
        <f t="shared" si="0"/>
        <v>9870000</v>
      </c>
      <c r="H13" s="22">
        <f t="shared" si="1"/>
        <v>1630772.5527693899</v>
      </c>
      <c r="I13" s="22">
        <f t="shared" si="3"/>
        <v>8239227.4472306101</v>
      </c>
    </row>
    <row r="14" spans="1:9" ht="15.75" customHeight="1" x14ac:dyDescent="0.25">
      <c r="A14" s="7">
        <f t="shared" si="2"/>
        <v>2029</v>
      </c>
      <c r="B14" s="77">
        <v>1414027.8732000003</v>
      </c>
      <c r="C14" s="78">
        <v>2256000</v>
      </c>
      <c r="D14" s="78">
        <v>3668000</v>
      </c>
      <c r="E14" s="78">
        <v>2536000</v>
      </c>
      <c r="F14" s="78">
        <v>1711000</v>
      </c>
      <c r="G14" s="22">
        <f t="shared" si="0"/>
        <v>10171000</v>
      </c>
      <c r="H14" s="22">
        <f t="shared" si="1"/>
        <v>1656967.4732212855</v>
      </c>
      <c r="I14" s="22">
        <f t="shared" si="3"/>
        <v>8514032.5267787147</v>
      </c>
    </row>
    <row r="15" spans="1:9" ht="15.75" customHeight="1" x14ac:dyDescent="0.25">
      <c r="A15" s="7">
        <f t="shared" si="2"/>
        <v>2030</v>
      </c>
      <c r="B15" s="77">
        <v>1436263.0770000003</v>
      </c>
      <c r="C15" s="78">
        <v>2307000</v>
      </c>
      <c r="D15" s="78">
        <v>3774000</v>
      </c>
      <c r="E15" s="78">
        <v>2631000</v>
      </c>
      <c r="F15" s="78">
        <v>1766000</v>
      </c>
      <c r="G15" s="22">
        <f t="shared" si="0"/>
        <v>10478000</v>
      </c>
      <c r="H15" s="22">
        <f t="shared" si="1"/>
        <v>1683022.8361708638</v>
      </c>
      <c r="I15" s="22">
        <f t="shared" si="3"/>
        <v>8794977.1638291366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128.89874769007585</v>
      </c>
      <c r="I17" s="22">
        <f t="shared" si="4"/>
        <v>-128.89874769007585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2.8341603749999996E-2</v>
      </c>
    </row>
    <row r="4" spans="1:8" ht="15.75" customHeight="1" x14ac:dyDescent="0.25">
      <c r="B4" s="24" t="s">
        <v>7</v>
      </c>
      <c r="C4" s="79">
        <v>0.25624224809104346</v>
      </c>
    </row>
    <row r="5" spans="1:8" ht="15.75" customHeight="1" x14ac:dyDescent="0.25">
      <c r="B5" s="24" t="s">
        <v>8</v>
      </c>
      <c r="C5" s="79">
        <v>7.5565790862356971E-2</v>
      </c>
    </row>
    <row r="6" spans="1:8" ht="15.75" customHeight="1" x14ac:dyDescent="0.25">
      <c r="B6" s="24" t="s">
        <v>10</v>
      </c>
      <c r="C6" s="79">
        <v>0.12173874644689411</v>
      </c>
    </row>
    <row r="7" spans="1:8" ht="15.75" customHeight="1" x14ac:dyDescent="0.25">
      <c r="B7" s="24" t="s">
        <v>13</v>
      </c>
      <c r="C7" s="79">
        <v>0.10661627211115</v>
      </c>
    </row>
    <row r="8" spans="1:8" ht="15.75" customHeight="1" x14ac:dyDescent="0.25">
      <c r="B8" s="24" t="s">
        <v>14</v>
      </c>
      <c r="C8" s="79">
        <v>5.586659861401653E-3</v>
      </c>
    </row>
    <row r="9" spans="1:8" ht="15.75" customHeight="1" x14ac:dyDescent="0.25">
      <c r="B9" s="24" t="s">
        <v>27</v>
      </c>
      <c r="C9" s="79">
        <v>0.10095910357210687</v>
      </c>
    </row>
    <row r="10" spans="1:8" ht="15.75" customHeight="1" x14ac:dyDescent="0.25">
      <c r="B10" s="24" t="s">
        <v>15</v>
      </c>
      <c r="C10" s="79">
        <v>0.30494957530504696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8.3154461437708604E-2</v>
      </c>
      <c r="D14" s="79">
        <v>8.3154461437708604E-2</v>
      </c>
      <c r="E14" s="79">
        <v>8.7801571573364601E-2</v>
      </c>
      <c r="F14" s="79">
        <v>8.7801571573364601E-2</v>
      </c>
    </row>
    <row r="15" spans="1:8" ht="15.75" customHeight="1" x14ac:dyDescent="0.25">
      <c r="B15" s="24" t="s">
        <v>16</v>
      </c>
      <c r="C15" s="79">
        <v>0.108478990465568</v>
      </c>
      <c r="D15" s="79">
        <v>0.108478990465568</v>
      </c>
      <c r="E15" s="79">
        <v>6.8356729533610106E-2</v>
      </c>
      <c r="F15" s="79">
        <v>6.8356729533610106E-2</v>
      </c>
    </row>
    <row r="16" spans="1:8" ht="15.75" customHeight="1" x14ac:dyDescent="0.25">
      <c r="B16" s="24" t="s">
        <v>17</v>
      </c>
      <c r="C16" s="79">
        <v>2.4507743070925302E-2</v>
      </c>
      <c r="D16" s="79">
        <v>2.4507743070925302E-2</v>
      </c>
      <c r="E16" s="79">
        <v>2.6633945132454401E-2</v>
      </c>
      <c r="F16" s="79">
        <v>2.6633945132454401E-2</v>
      </c>
    </row>
    <row r="17" spans="1:8" ht="15.75" customHeight="1" x14ac:dyDescent="0.25">
      <c r="B17" s="24" t="s">
        <v>18</v>
      </c>
      <c r="C17" s="79">
        <v>6.7456251290408898E-3</v>
      </c>
      <c r="D17" s="79">
        <v>6.7456251290408898E-3</v>
      </c>
      <c r="E17" s="79">
        <v>2.3470129212588498E-2</v>
      </c>
      <c r="F17" s="79">
        <v>2.3470129212588498E-2</v>
      </c>
    </row>
    <row r="18" spans="1:8" ht="15.75" customHeight="1" x14ac:dyDescent="0.25">
      <c r="B18" s="24" t="s">
        <v>19</v>
      </c>
      <c r="C18" s="79">
        <v>0.139917130288225</v>
      </c>
      <c r="D18" s="79">
        <v>0.139917130288225</v>
      </c>
      <c r="E18" s="79">
        <v>0.23814956981918001</v>
      </c>
      <c r="F18" s="79">
        <v>0.23814956981918001</v>
      </c>
    </row>
    <row r="19" spans="1:8" ht="15.75" customHeight="1" x14ac:dyDescent="0.25">
      <c r="B19" s="24" t="s">
        <v>20</v>
      </c>
      <c r="C19" s="79">
        <v>1.3164413106678E-2</v>
      </c>
      <c r="D19" s="79">
        <v>1.3164413106678E-2</v>
      </c>
      <c r="E19" s="79">
        <v>1.9275870860179799E-2</v>
      </c>
      <c r="F19" s="79">
        <v>1.9275870860179799E-2</v>
      </c>
    </row>
    <row r="20" spans="1:8" ht="15.75" customHeight="1" x14ac:dyDescent="0.25">
      <c r="B20" s="24" t="s">
        <v>21</v>
      </c>
      <c r="C20" s="79">
        <v>0.33378403597589407</v>
      </c>
      <c r="D20" s="79">
        <v>0.33378403597589407</v>
      </c>
      <c r="E20" s="79">
        <v>0.19120011966043901</v>
      </c>
      <c r="F20" s="79">
        <v>0.19120011966043901</v>
      </c>
    </row>
    <row r="21" spans="1:8" ht="15.75" customHeight="1" x14ac:dyDescent="0.25">
      <c r="B21" s="24" t="s">
        <v>22</v>
      </c>
      <c r="C21" s="79">
        <v>1.9451623745898899E-2</v>
      </c>
      <c r="D21" s="79">
        <v>1.9451623745898899E-2</v>
      </c>
      <c r="E21" s="79">
        <v>6.0227007087851801E-2</v>
      </c>
      <c r="F21" s="79">
        <v>6.0227007087851801E-2</v>
      </c>
    </row>
    <row r="22" spans="1:8" ht="15.75" customHeight="1" x14ac:dyDescent="0.25">
      <c r="B22" s="24" t="s">
        <v>23</v>
      </c>
      <c r="C22" s="79">
        <v>0.27079597678006129</v>
      </c>
      <c r="D22" s="79">
        <v>0.27079597678006129</v>
      </c>
      <c r="E22" s="79">
        <v>0.28488505712033174</v>
      </c>
      <c r="F22" s="79">
        <v>0.28488505712033174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6.13E-2</v>
      </c>
    </row>
    <row r="27" spans="1:8" ht="15.75" customHeight="1" x14ac:dyDescent="0.25">
      <c r="B27" s="24" t="s">
        <v>39</v>
      </c>
      <c r="C27" s="79">
        <v>1.5E-3</v>
      </c>
    </row>
    <row r="28" spans="1:8" ht="15.75" customHeight="1" x14ac:dyDescent="0.25">
      <c r="B28" s="24" t="s">
        <v>40</v>
      </c>
      <c r="C28" s="79">
        <v>0.113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0.1109</v>
      </c>
    </row>
    <row r="31" spans="1:8" ht="15.75" customHeight="1" x14ac:dyDescent="0.25">
      <c r="B31" s="24" t="s">
        <v>43</v>
      </c>
      <c r="C31" s="79">
        <v>3.15E-2</v>
      </c>
    </row>
    <row r="32" spans="1:8" ht="15.75" customHeight="1" x14ac:dyDescent="0.25">
      <c r="B32" s="24" t="s">
        <v>44</v>
      </c>
      <c r="C32" s="79">
        <v>8.1000000000000013E-3</v>
      </c>
    </row>
    <row r="33" spans="2:3" ht="15.75" customHeight="1" x14ac:dyDescent="0.25">
      <c r="B33" s="24" t="s">
        <v>45</v>
      </c>
      <c r="C33" s="79">
        <v>2.7200000000000002E-2</v>
      </c>
    </row>
    <row r="34" spans="2:3" ht="15.75" customHeight="1" x14ac:dyDescent="0.25">
      <c r="B34" s="24" t="s">
        <v>46</v>
      </c>
      <c r="C34" s="79">
        <v>0.55310000000223514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0.49102013232354585</v>
      </c>
      <c r="D2" s="80">
        <v>0.49102013232354585</v>
      </c>
      <c r="E2" s="80">
        <v>0.44789612672394791</v>
      </c>
      <c r="F2" s="80">
        <v>0.28772416107771187</v>
      </c>
      <c r="G2" s="80">
        <v>0.25840211583853512</v>
      </c>
    </row>
    <row r="3" spans="1:15" ht="15.75" customHeight="1" x14ac:dyDescent="0.25">
      <c r="A3" s="5"/>
      <c r="B3" s="11" t="s">
        <v>118</v>
      </c>
      <c r="C3" s="80">
        <v>0.23153794857533053</v>
      </c>
      <c r="D3" s="80">
        <v>0.23153794857533053</v>
      </c>
      <c r="E3" s="80">
        <v>0.23043208301387968</v>
      </c>
      <c r="F3" s="80">
        <v>0.25188308910955404</v>
      </c>
      <c r="G3" s="80">
        <v>0.27014766655846856</v>
      </c>
    </row>
    <row r="4" spans="1:15" ht="15.75" customHeight="1" x14ac:dyDescent="0.25">
      <c r="A4" s="5"/>
      <c r="B4" s="11" t="s">
        <v>116</v>
      </c>
      <c r="C4" s="81">
        <v>0.14877320299625471</v>
      </c>
      <c r="D4" s="81">
        <v>0.14877320299625471</v>
      </c>
      <c r="E4" s="81">
        <v>0.16887768988764049</v>
      </c>
      <c r="F4" s="81">
        <v>0.24024861835205993</v>
      </c>
      <c r="G4" s="81">
        <v>0.25130608614232214</v>
      </c>
    </row>
    <row r="5" spans="1:15" ht="15.75" customHeight="1" x14ac:dyDescent="0.25">
      <c r="A5" s="5"/>
      <c r="B5" s="11" t="s">
        <v>119</v>
      </c>
      <c r="C5" s="81">
        <v>0.12866871610486894</v>
      </c>
      <c r="D5" s="81">
        <v>0.12866871610486894</v>
      </c>
      <c r="E5" s="81">
        <v>0.15279410037453184</v>
      </c>
      <c r="F5" s="81">
        <v>0.22014413146067416</v>
      </c>
      <c r="G5" s="81">
        <v>0.22014413146067416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0.7746642869832403</v>
      </c>
      <c r="D8" s="80">
        <v>0.7746642869832403</v>
      </c>
      <c r="E8" s="80">
        <v>0.74453475862389373</v>
      </c>
      <c r="F8" s="80">
        <v>0.76042983634061123</v>
      </c>
      <c r="G8" s="80">
        <v>0.87981476136787573</v>
      </c>
    </row>
    <row r="9" spans="1:15" ht="15.75" customHeight="1" x14ac:dyDescent="0.25">
      <c r="B9" s="7" t="s">
        <v>121</v>
      </c>
      <c r="C9" s="80">
        <v>0.11080766301675977</v>
      </c>
      <c r="D9" s="80">
        <v>0.11080766301675977</v>
      </c>
      <c r="E9" s="80">
        <v>0.15768966737610621</v>
      </c>
      <c r="F9" s="80">
        <v>0.15128970565938862</v>
      </c>
      <c r="G9" s="80">
        <v>8.4982107632124368E-2</v>
      </c>
    </row>
    <row r="10" spans="1:15" ht="15.75" customHeight="1" x14ac:dyDescent="0.25">
      <c r="B10" s="7" t="s">
        <v>122</v>
      </c>
      <c r="C10" s="81">
        <v>6.8205441999999991E-2</v>
      </c>
      <c r="D10" s="81">
        <v>6.8205441999999991E-2</v>
      </c>
      <c r="E10" s="81">
        <v>6.5978383999999987E-2</v>
      </c>
      <c r="F10" s="81">
        <v>5.1243388000000001E-2</v>
      </c>
      <c r="G10" s="81">
        <v>2.1728535633333337E-2</v>
      </c>
    </row>
    <row r="11" spans="1:15" ht="15.75" customHeight="1" x14ac:dyDescent="0.25">
      <c r="B11" s="7" t="s">
        <v>123</v>
      </c>
      <c r="C11" s="81">
        <v>4.6322608000000001E-2</v>
      </c>
      <c r="D11" s="81">
        <v>4.6322608000000001E-2</v>
      </c>
      <c r="E11" s="81">
        <v>3.1797190000000003E-2</v>
      </c>
      <c r="F11" s="81">
        <v>3.7037069999999998E-2</v>
      </c>
      <c r="G11" s="81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0.81311313574999999</v>
      </c>
      <c r="D14" s="82">
        <v>0.80806199841699988</v>
      </c>
      <c r="E14" s="82">
        <v>0.80806199841699988</v>
      </c>
      <c r="F14" s="82">
        <v>0.66652422919499998</v>
      </c>
      <c r="G14" s="82">
        <v>0.66652422919499998</v>
      </c>
      <c r="H14" s="83">
        <v>0.50700000000000001</v>
      </c>
      <c r="I14" s="83">
        <v>0.50700000000000001</v>
      </c>
      <c r="J14" s="83">
        <v>0.50700000000000001</v>
      </c>
      <c r="K14" s="83">
        <v>0.50700000000000001</v>
      </c>
      <c r="L14" s="83">
        <v>0.50448073319599995</v>
      </c>
      <c r="M14" s="83">
        <v>0.46400022280350001</v>
      </c>
      <c r="N14" s="83">
        <v>0.4257469854905</v>
      </c>
      <c r="O14" s="83">
        <v>0.43192263846449996</v>
      </c>
    </row>
    <row r="15" spans="1:15" ht="15.75" customHeight="1" x14ac:dyDescent="0.25">
      <c r="B15" s="16" t="s">
        <v>68</v>
      </c>
      <c r="C15" s="80">
        <f>iron_deficiency_anaemia*C14</f>
        <v>0.32328873022779975</v>
      </c>
      <c r="D15" s="80">
        <f t="shared" ref="D15:O15" si="0">iron_deficiency_anaemia*D14</f>
        <v>0.32128042941110518</v>
      </c>
      <c r="E15" s="80">
        <f t="shared" si="0"/>
        <v>0.32128042941110518</v>
      </c>
      <c r="F15" s="80">
        <f t="shared" si="0"/>
        <v>0.26500589186000556</v>
      </c>
      <c r="G15" s="80">
        <f t="shared" si="0"/>
        <v>0.26500589186000556</v>
      </c>
      <c r="H15" s="80">
        <f t="shared" si="0"/>
        <v>0.20158004958843698</v>
      </c>
      <c r="I15" s="80">
        <f t="shared" si="0"/>
        <v>0.20158004958843698</v>
      </c>
      <c r="J15" s="80">
        <f t="shared" si="0"/>
        <v>0.20158004958843698</v>
      </c>
      <c r="K15" s="80">
        <f t="shared" si="0"/>
        <v>0.20158004958843698</v>
      </c>
      <c r="L15" s="80">
        <f t="shared" si="0"/>
        <v>0.20057840476146097</v>
      </c>
      <c r="M15" s="80">
        <f t="shared" si="0"/>
        <v>0.18448360536839317</v>
      </c>
      <c r="N15" s="80">
        <f t="shared" si="0"/>
        <v>0.16927435591183934</v>
      </c>
      <c r="O15" s="80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0.58099999999999996</v>
      </c>
      <c r="D2" s="81">
        <v>0.39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0.20399999999999999</v>
      </c>
      <c r="D3" s="81">
        <v>0.22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0.182</v>
      </c>
      <c r="D4" s="81">
        <v>0.36599999999999999</v>
      </c>
      <c r="E4" s="81">
        <v>0.95099999999999996</v>
      </c>
      <c r="F4" s="81">
        <v>0.754</v>
      </c>
      <c r="G4" s="81">
        <v>0</v>
      </c>
    </row>
    <row r="5" spans="1:7" x14ac:dyDescent="0.25">
      <c r="B5" s="43" t="s">
        <v>169</v>
      </c>
      <c r="C5" s="80">
        <f>1-SUM(C2:C4)</f>
        <v>3.300000000000014E-2</v>
      </c>
      <c r="D5" s="80">
        <f>1-SUM(D2:D4)</f>
        <v>2.4000000000000021E-2</v>
      </c>
      <c r="E5" s="80">
        <f>1-SUM(E2:E4)</f>
        <v>4.9000000000000044E-2</v>
      </c>
      <c r="F5" s="80">
        <f>1-SUM(F2:F4)</f>
        <v>0.246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0.37015999999999999</v>
      </c>
      <c r="D2" s="144">
        <v>0.36293999999999998</v>
      </c>
      <c r="E2" s="144">
        <v>0.35563</v>
      </c>
      <c r="F2" s="144">
        <v>0.34822000000000003</v>
      </c>
      <c r="G2" s="144">
        <v>0.34040999999999999</v>
      </c>
      <c r="H2" s="144">
        <v>0.33460999999999996</v>
      </c>
      <c r="I2" s="144">
        <v>0.32890999999999998</v>
      </c>
      <c r="J2" s="144">
        <v>0.32323999999999997</v>
      </c>
      <c r="K2" s="144">
        <v>0.31768000000000002</v>
      </c>
      <c r="L2" s="144">
        <v>0.31218000000000001</v>
      </c>
      <c r="M2" s="144">
        <v>0.30676999999999999</v>
      </c>
      <c r="N2" s="144">
        <v>0.30145</v>
      </c>
      <c r="O2" s="144">
        <v>0.29625000000000001</v>
      </c>
      <c r="P2" s="144">
        <v>0.29114999999999996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4.1050000000000003E-2</v>
      </c>
      <c r="D4" s="144">
        <v>3.986E-2</v>
      </c>
      <c r="E4" s="144">
        <v>3.8710000000000001E-2</v>
      </c>
      <c r="F4" s="144">
        <v>3.7589999999999998E-2</v>
      </c>
      <c r="G4" s="144">
        <v>3.6510000000000001E-2</v>
      </c>
      <c r="H4" s="144">
        <v>3.5459999999999998E-2</v>
      </c>
      <c r="I4" s="144">
        <v>3.4450000000000001E-2</v>
      </c>
      <c r="J4" s="144">
        <v>3.347E-2</v>
      </c>
      <c r="K4" s="144">
        <v>3.2530000000000003E-2</v>
      </c>
      <c r="L4" s="144">
        <v>3.1629999999999998E-2</v>
      </c>
      <c r="M4" s="144">
        <v>3.0750000000000003E-2</v>
      </c>
      <c r="N4" s="144">
        <v>2.9910000000000003E-2</v>
      </c>
      <c r="O4" s="144">
        <v>2.9100000000000001E-2</v>
      </c>
      <c r="P4" s="144">
        <v>2.8309999999999998E-2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0.27629427105050375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0.20158004958843698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0.17879340594880283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0.42183333333333334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0.81966666666666665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73.757000000000005</v>
      </c>
      <c r="D13" s="143">
        <v>70.747</v>
      </c>
      <c r="E13" s="143">
        <v>67.906000000000006</v>
      </c>
      <c r="F13" s="143">
        <v>65.234999999999999</v>
      </c>
      <c r="G13" s="143">
        <v>62.496000000000002</v>
      </c>
      <c r="H13" s="143">
        <v>60.061</v>
      </c>
      <c r="I13" s="143">
        <v>57.518999999999998</v>
      </c>
      <c r="J13" s="143">
        <v>55.295999999999999</v>
      </c>
      <c r="K13" s="143">
        <v>53.186</v>
      </c>
      <c r="L13" s="143">
        <v>51.381999999999998</v>
      </c>
      <c r="M13" s="143">
        <v>49.75</v>
      </c>
      <c r="N13" s="143">
        <v>47.697000000000003</v>
      </c>
      <c r="O13" s="143">
        <v>46.189</v>
      </c>
      <c r="P13" s="143">
        <v>44.737000000000002</v>
      </c>
    </row>
    <row r="14" spans="1:16" x14ac:dyDescent="0.25">
      <c r="B14" s="16" t="s">
        <v>170</v>
      </c>
      <c r="C14" s="143">
        <f>maternal_mortality</f>
        <v>4.8899999999999997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0.46100000000000002</v>
      </c>
      <c r="E2" s="92">
        <f>food_insecure</f>
        <v>0.46100000000000002</v>
      </c>
      <c r="F2" s="92">
        <f>food_insecure</f>
        <v>0.46100000000000002</v>
      </c>
      <c r="G2" s="92">
        <f>food_insecure</f>
        <v>0.46100000000000002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0.46100000000000002</v>
      </c>
      <c r="F5" s="92">
        <f>food_insecure</f>
        <v>0.46100000000000002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9.9115367570961233E-2</v>
      </c>
      <c r="D7" s="92">
        <f>diarrhoea_1_5mo/26</f>
        <v>8.394937408E-2</v>
      </c>
      <c r="E7" s="92">
        <f>diarrhoea_6_11mo/26</f>
        <v>8.394937408E-2</v>
      </c>
      <c r="F7" s="92">
        <f>diarrhoea_12_23mo/26</f>
        <v>5.7476626313846153E-2</v>
      </c>
      <c r="G7" s="92">
        <f>diarrhoea_24_59mo/26</f>
        <v>5.7476626313846153E-2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0.46100000000000002</v>
      </c>
      <c r="F8" s="92">
        <f>food_insecure</f>
        <v>0.46100000000000002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0.502</v>
      </c>
      <c r="E9" s="92">
        <f>IF(ISBLANK(comm_deliv), frac_children_health_facility,1)</f>
        <v>0.502</v>
      </c>
      <c r="F9" s="92">
        <f>IF(ISBLANK(comm_deliv), frac_children_health_facility,1)</f>
        <v>0.502</v>
      </c>
      <c r="G9" s="92">
        <f>IF(ISBLANK(comm_deliv), frac_children_health_facility,1)</f>
        <v>0.502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9.9115367570961233E-2</v>
      </c>
      <c r="D11" s="92">
        <f>diarrhoea_1_5mo/26</f>
        <v>8.394937408E-2</v>
      </c>
      <c r="E11" s="92">
        <f>diarrhoea_6_11mo/26</f>
        <v>8.394937408E-2</v>
      </c>
      <c r="F11" s="92">
        <f>diarrhoea_12_23mo/26</f>
        <v>5.7476626313846153E-2</v>
      </c>
      <c r="G11" s="92">
        <f>diarrhoea_24_59mo/26</f>
        <v>5.7476626313846153E-2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0.46100000000000002</v>
      </c>
      <c r="I14" s="92">
        <f>food_insecure</f>
        <v>0.46100000000000002</v>
      </c>
      <c r="J14" s="92">
        <f>food_insecure</f>
        <v>0.46100000000000002</v>
      </c>
      <c r="K14" s="92">
        <f>food_insecure</f>
        <v>0.46100000000000002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0.50600000000000001</v>
      </c>
      <c r="I17" s="92">
        <f>frac_PW_health_facility</f>
        <v>0.50600000000000001</v>
      </c>
      <c r="J17" s="92">
        <f>frac_PW_health_facility</f>
        <v>0.50600000000000001</v>
      </c>
      <c r="K17" s="92">
        <f>frac_PW_health_facility</f>
        <v>0.50600000000000001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0.96</v>
      </c>
      <c r="I18" s="92">
        <f>frac_malaria_risk</f>
        <v>0.96</v>
      </c>
      <c r="J18" s="92">
        <f>frac_malaria_risk</f>
        <v>0.96</v>
      </c>
      <c r="K18" s="92">
        <f>frac_malaria_risk</f>
        <v>0.96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0.496</v>
      </c>
      <c r="M23" s="92">
        <f>famplan_unmet_need</f>
        <v>0.496</v>
      </c>
      <c r="N23" s="92">
        <f>famplan_unmet_need</f>
        <v>0.496</v>
      </c>
      <c r="O23" s="92">
        <f>famplan_unmet_need</f>
        <v>0.496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0.47503882788753482</v>
      </c>
      <c r="M24" s="92">
        <f>(1-food_insecure)*(0.49)+food_insecure*(0.7)</f>
        <v>0.58680999999999994</v>
      </c>
      <c r="N24" s="92">
        <f>(1-food_insecure)*(0.49)+food_insecure*(0.7)</f>
        <v>0.58680999999999994</v>
      </c>
      <c r="O24" s="92">
        <f>(1-food_insecure)*(0.49)+food_insecure*(0.7)</f>
        <v>0.58680999999999994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0.20358806909465782</v>
      </c>
      <c r="M25" s="92">
        <f>(1-food_insecure)*(0.21)+food_insecure*(0.3)</f>
        <v>0.25148999999999999</v>
      </c>
      <c r="N25" s="92">
        <f>(1-food_insecure)*(0.21)+food_insecure*(0.3)</f>
        <v>0.25148999999999999</v>
      </c>
      <c r="O25" s="92">
        <f>(1-food_insecure)*(0.21)+food_insecure*(0.3)</f>
        <v>0.25148999999999999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0.13090059554100031</v>
      </c>
      <c r="M26" s="92">
        <f>(1-food_insecure)*(0.3)</f>
        <v>0.16169999999999998</v>
      </c>
      <c r="N26" s="92">
        <f>(1-food_insecure)*(0.3)</f>
        <v>0.16169999999999998</v>
      </c>
      <c r="O26" s="92">
        <f>(1-food_insecure)*(0.3)</f>
        <v>0.16169999999999998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0.190472507476807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0.96</v>
      </c>
      <c r="D33" s="92">
        <f t="shared" si="3"/>
        <v>0.96</v>
      </c>
      <c r="E33" s="92">
        <f t="shared" si="3"/>
        <v>0.96</v>
      </c>
      <c r="F33" s="92">
        <f t="shared" si="3"/>
        <v>0.96</v>
      </c>
      <c r="G33" s="92">
        <f t="shared" si="3"/>
        <v>0.96</v>
      </c>
      <c r="H33" s="92">
        <f t="shared" si="3"/>
        <v>0.96</v>
      </c>
      <c r="I33" s="92">
        <f t="shared" si="3"/>
        <v>0.96</v>
      </c>
      <c r="J33" s="92">
        <f t="shared" si="3"/>
        <v>0.96</v>
      </c>
      <c r="K33" s="92">
        <f t="shared" si="3"/>
        <v>0.96</v>
      </c>
      <c r="L33" s="92">
        <f t="shared" si="3"/>
        <v>0.96</v>
      </c>
      <c r="M33" s="92">
        <f t="shared" si="3"/>
        <v>0.96</v>
      </c>
      <c r="N33" s="92">
        <f t="shared" si="3"/>
        <v>0.96</v>
      </c>
      <c r="O33" s="92">
        <f t="shared" si="3"/>
        <v>0.96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2020-03-24T06:50:00Z</dcterms:modified>
</cp:coreProperties>
</file>