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374B66A-B469-4F56-A769-49737EF6E472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C6" i="51"/>
  <c r="I22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3" i="2"/>
  <c r="I12" i="2"/>
  <c r="I11" i="2"/>
  <c r="I10" i="2"/>
  <c r="I9" i="2"/>
  <c r="I8" i="2"/>
  <c r="I7" i="2"/>
  <c r="I6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A1E4EEC4-561F-4A44-81C6-656583B14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2E10618-8292-4DCB-BFDF-4555FDD94CC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333B7118-97A1-4026-98EF-A987949B260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6F56644-D150-41ED-A204-7699E54899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74FC922A-370D-4BBD-A7AA-802B0A7D076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E40997E-C5E5-45C1-B167-8AA79ECBC1C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93ED6BB9-66D7-4879-BDF3-158144F2018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09D6695-345C-4CD2-9550-7D9CEBC094A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D5DF4E0-0E32-49C6-9ED0-B2293697866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88E2B81-024B-4E3D-8B3F-7A432B3F158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2A306838-E9ED-421E-A469-0F4DA2869B7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E40BF6A-9BAB-4777-86FD-3D65015DC3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C934762-2234-46E0-ABE2-884D8E1A51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CF0075A-AA98-43D8-B5BF-F9C8E29540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EB2B77B-87E1-41CA-A2B3-1169AD3C9B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760F4D2-464C-4AEC-B686-F4A5E0F1D3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AEC6AD8-C2D2-4759-B598-A804F7D17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14C50A5-29CE-4AC1-95C1-1E24333006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460A9F4-3C0D-4681-A8B4-27D838B9B7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7826DBB-EFB4-4299-8167-A73D6FC5BCC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E7EEEAA-BA11-48B8-B95B-BBA6DD9EC44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BC3CDFD-75F8-41CA-93E0-EA50BEA070F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F9EE6DB-FC51-422B-94B4-87EA50AF950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07EE654-41DC-4DB0-ACDD-C7D1378C90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B04E4D5-5C58-4536-AFA5-83D86EE06DF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B1D53EF-98AB-46DD-B00C-D5D8F3F6EF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D5943ED-EF69-49BE-98EA-6D908D69BE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570175A-956F-4433-96A5-4264DA43C5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3AC5816-5B76-43CD-9A9F-C421AD2AC0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1CE8CDBD-328A-466A-B225-27E3C8F095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07738B20-D00A-4612-9669-2EBA726128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116D286-C1CF-4930-BC2A-3D60956F5F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4BF1B5E-1F44-4C4D-AE05-A3737938D9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40C9B264-845F-49FA-A234-18F87194795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CAF115F-90AE-4E7B-A34E-4B37282CDE3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D152ED0-0082-4403-9F7D-4E66FAB694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88F8693-622D-4D6D-B0DE-4532365B67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6B14BFC-AD58-44EE-B8D7-EF2FB7702F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7EF7854-F570-4085-B853-71BDC8EF07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10E2588-DA1F-48CF-ADA6-399564C8D8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497DA3C-3420-44E2-936C-635D030C37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10F7B81-67A0-42F0-BB03-09C9D1ED12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E8A7A91-1B57-425A-BB82-CE8CD93573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4D0A02B-E5C0-42FD-AF5F-0B15EF2956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014D231-2AD4-4E21-B35D-540D9E10E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51EC94E-3B64-4628-B02B-2D7BB1D23C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2986F41-97B2-4548-8FC5-DE0DC53168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91A67D1-CB4C-46C4-A34D-576DD3EAC7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46949A4-9AE9-4F62-AD45-76C2DCD1FF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817BD5F-278B-4E65-AD1D-198A1FAF47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9E5DC95-D533-4DD2-99FC-6F06617FAF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B6A8C8D-D770-4BF9-B830-657EF95A39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F020B54E-A966-4B95-8460-AD75C2E2B5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9867A17-702E-4777-A5E3-2F5632502F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97E1394-F0D9-4933-867F-EA1DB0BCB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D9D337B-A3E5-4C48-AD17-92F62FC96F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844DFB1-5B6B-49E9-BED9-25A096A817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FC37261-45A8-463C-A68E-21963EEEC1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1808C77-C4C5-44B9-84AD-65BEF7E891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B5F0C7E-F6F5-4241-8764-BA5C95DE4A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B852E32-9AB2-4B29-936D-630F521689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17A03482-2E5E-42D0-9282-27FC4FFD1C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958A17D-33A1-43BC-9D95-1138A11729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497A9D4-28F1-46F4-90E8-DD0D1465F1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04AE3F0-EFF9-4F72-8F9E-3BEE17A21E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8FF5706-671E-430B-9CA8-68E7713075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ECF29F6-8679-4204-8D5B-420033B32A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9897631-89C4-44B7-8B4D-9E85063C40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CDC1BD8-50BD-41FC-B38C-8471A89FB7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02E9CC8-8C04-48AE-9D60-318EE28C6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ED4F992-369D-40DD-8E2A-E8882F980B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E5B2AC27-55E1-4810-862E-8555E6B0E9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7CB0F2F-E0BE-4E68-A5B9-006B63BA5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86CA142-F663-4A30-95D7-EA72FA7C80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4EA2CA3B-0303-415D-BAA4-A9B6FF7103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30F5EE0-E0A7-4E2F-A5D0-F029AF15CF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C1C9FE1-4EAF-423D-94A3-784435E440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0B0BC15-08CA-4F83-8C34-31E8EFAE5B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83DC190-028F-4C43-83D9-EFD1C03B8E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CA3794F9-2330-421B-B89C-118F2A3AC1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2C4A881-A08F-46C0-A235-B4C91D18D6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29CFCB7-D784-49A1-AC87-A9D2F59702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C50DB6A-7699-472C-BEAE-9BCBE1920B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8214F646-FDE4-4067-80FA-9CE96503FB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03B8E90-D2C2-4D9F-B2DF-8C9BE18A7D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78C8DDF-A04F-459F-9666-C04CED13F2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7EBB345-7E16-44B9-AD67-EF33D1FD8F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88025EA-7E09-4745-92EE-5061155D63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2B7D69A-4B92-400F-9EE4-A0AC30ADAC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F905A71-FBCB-4CB1-A9C2-276EA81A76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2A908E9-61F6-489A-A3F7-22525F1537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24AE81A-5A1E-4CDD-9ED8-C83C33BB1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4EA6646-AAC7-4CA3-B14E-3C19432738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98A57F7-9467-47FD-99C8-5DC579F7D3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9BBE9B6-B16B-4344-B291-0458C56DAC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03FEA5D-F2DD-4B59-BB1A-3DE8B1F756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177547D-20E6-422B-A29C-1040728FB8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3C213D7-A554-42C4-B719-B562F4B23F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B84B23E-805A-4DF8-B780-CA5EB1D57B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A59EC2B4-F878-4294-80C9-AB8CC683B0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35A8D763-F0A6-4DAB-8E86-0991DBDAC7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04941F0-12B6-497B-9920-86D1583FC3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3DC7F70-6C47-4C96-B5F0-0548733526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A91801E-AA11-4127-9ACF-E18B662E50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86E09C9-772D-4F3B-869C-CED97736A0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DB80076-9752-42E3-9732-DCB9B935F4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208A107-8C7D-4600-A52C-7BD56DDFA4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97092F7-E2D9-4154-8684-A557BAE839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C40B505-FE4B-48B8-8A93-024BCA8C03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CA09834-DEE2-47AF-BAF2-04BF2E7EE4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98575FD-37D2-4E7E-B32C-3972A8E387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8BD553D-C51F-44AB-B785-CE971EB773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72FF1A0-A767-4C97-B7FC-D957582001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02E28C9-8D2D-4159-B1C0-122ACB82C7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3FAE97A-0FBA-4DF4-A598-9A34F0C909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3F918FC-DA21-4902-A5E2-7C4697690C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86F0F36-F5CE-452C-9FD6-52E408ADC1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E6F0709-0744-4111-92ED-135ED4BB5C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FC8A666-2D40-45E1-99B2-897A3ED833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9B44A4D-F321-40FF-9515-B236BE19A8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B9B9A9B-C33E-41A4-80E8-D45FADDA71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C2B09A3-BB9F-44CB-A3B5-C4000D6220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74A2FF7-C7AA-4DEE-829D-171877832C0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6056D76-C15C-4F59-A0B3-F06ECF7418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C5C4904-69F3-4F88-B157-1A690A1489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13BFD83-08C8-4F84-9BEE-71BC00829F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F2CB1FC-8283-4972-85A8-BE24FD4305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0AC4B1D-BD71-4E89-94C0-F7F9F47EB5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1341326-3EB3-42AD-9799-C6EF3D1CBA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A4D05DC-CB04-449D-9F6E-CE5FEBE3D9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5C4D56D-B61F-44E8-86E0-9CDD97CFC7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E724CCC-8B0B-4FE0-AC44-85250F50F7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0E99A9E-4511-4DCD-A424-78C25E5816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7D82268-5467-45BC-822A-44F665A405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2192FD7-9772-4B47-8D48-E1F53BFB56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2D89489-774F-4233-8842-C360FD8FB0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8B6249E2-44EC-4185-823A-C89A873A08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A2B7540-0F8B-4873-B836-D05914986B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4C00E29-CC17-4206-9FA3-07C110B9BD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7C72E95-61F8-4E50-805E-19BDA882A0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02F5D20-8F27-440F-9B81-15E1E618D5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6A47648-62D4-449A-9303-8F925F215C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8701770-9B9F-47EF-8B09-D5F98497E1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3EC5488-9BF9-4376-8BE1-75D872D1DD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567FD5B0-794C-4792-9A85-431D32E53C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E9805DF-185B-4352-B7AA-13BA54A3E0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E761A86-6C79-43BB-A6D4-68CD9A51DF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215CE75-CB23-4285-A5AA-2731C9A1AB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6B1B6CF-74C0-433B-9484-466DA242ED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277C120-0F86-4F62-8EF9-FD4C6339EE5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18CE86C-CA78-45E7-88AA-FD0F039DDB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EA157E6-6E47-45F9-88AC-5553E8D3F4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4B459CE-2A26-4526-B244-F108E10E45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F04B4F5-9553-495C-B491-0DAF79D312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62BA4F4-A990-4E41-A50A-FFE4968116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76A69E1-04A0-404D-AFB8-31FAACECB8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2070627-B46B-4BD2-85D7-FB33FF1C8E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2696076-0110-4DD4-B2D5-A0DCE998890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2189037-DB97-4C4A-B7E0-081835B516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99DBABC9-D1BC-4834-B94F-379076EDE6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4A32FB9-7105-454E-BD3E-9CEF662551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8F9D7AB-0BA7-4AE5-8B96-94146BB523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A7E9E0E-38A3-4E2F-8F3B-A5703D22C8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E71A9A5-DABD-458E-8A2E-EEAD901960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1D29A02-AE74-4BA9-8375-E5B0D4E17C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0B555A6-A321-4EFA-9F9A-6D836925BE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C4567918-E691-41A5-A638-52A7A07631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74FBFC7A-9604-4F18-8209-B25CA8CBFC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79D8457-9B2B-44AC-B47D-7F5797930B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5C69369-BAE0-40E5-8F53-A836A9C540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F579FAF-B9A5-43B8-BFBA-6DCBC09C1B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68A3C69-72C9-47B1-9551-D894F40C27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8AA3CD6-F833-4D54-A37C-14F20ECD5F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0C06537-5BEB-46D1-A025-1C7F38B4FD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A48C6FC-5CB8-4D55-80A8-006F6B83CE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9583418-D7E8-4FF2-8887-F8733D4755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D7EE768-F19C-4F7F-B311-924DACF2BC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BBCFB3F-D93F-41F7-BB77-CBE8E05490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B30ABD9-FEA4-4E68-960B-169AA2F862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BF7216D-5C2E-4304-B253-68143A9CB3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EA89975F-1E02-4E68-A4F2-387A5EC49F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51CE1F8-F77C-49CB-9F24-8A799AA182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41DEF54-4D34-46C9-A387-4B0615555C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9323754-0E56-4F0E-840E-8BF9564F9A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C148EA4-A20D-465A-8A31-A2B8A288A5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99A1408-7008-4866-92AA-054B65E5CE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AA9ACFA-4C26-480D-90CE-DD78FEA87E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F3F90883-B0C1-4F79-B201-1BC6E8518E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EEFA370-4037-49E4-BC1C-F23C1A2195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FC24629-CFD7-490A-9599-8811640550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44104F0-CE89-42FB-B097-280D661CDD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A79AB54-CB26-42B8-BD19-24E6765E0B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D8D170C-265B-4234-8BB3-7CB5764AE1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09845D9D-3DB3-42E2-B354-FE9146F4B9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26FD89A-F39B-4717-874C-F37B74461C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057DC06-820F-442E-87AB-4E846B2DBB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A15E15C-1AB1-43B2-85A0-75283A7BF3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62A7B18-A560-4BC0-8D9A-D5C69F8F4A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60096D9-8D39-49EF-90DD-4E03641F41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BB558F9-D616-465B-8FB5-A7DD62DB8D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3BF97BD-B414-4686-9AA9-1C26C37C59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A20F01E-21A1-4D3C-8BDD-6F9216AAB4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AA8DB31-D2F9-41C8-8083-C0C4E3F8B0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0A4F138-FADC-40D9-8CA7-33860D0188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928DD1E-B196-42B7-A53C-70F6BA9416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A93370D-BDDB-4A1D-8760-895BB45026A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071D537-1F35-4070-B514-99024B76E61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4659344-0CAA-4660-9C89-7487B5B528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B1DB310-83B2-424D-8BB4-7A1F0689D5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7669BDA-C82B-4E72-84E7-0A29B7E831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2840F51-5E28-461F-B669-D50484014C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63D39C4-D577-42A5-8E65-7DAF83A4F4E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173C34B-AA91-4C44-88A9-E0634A94F9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5CD66DF-44DE-4163-A025-7DF4A43418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FBEF75A-73C8-4C9A-A9C8-6C5F20EF5AB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BD80FA6-3F83-4BC4-B2BC-EC5B8983D4E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0C4BFCF0-3294-470C-919A-C681FA38FDF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12DD3B83-C839-4AD7-80B9-D0C29E28E6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25E666A8-B08E-4945-834E-10E06A2343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E0E9055-F1B4-4950-A99E-43CAE9F377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D0D674D-5399-4378-9155-0C41B7D77B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B716CAF-4B76-4F51-9092-980D54F660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531E7D7-238B-4078-A947-D871C97A48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301E17D-D0CA-4638-BBBD-CF47C21BDB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E4E9F5F-9273-4D64-9055-541606B626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816B10E-39F9-426F-9692-831C9D79AA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F941CB8-5EE7-440A-9185-C156F383D3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DB970EB-8B9F-4FCE-8965-48513D9549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7A8343D-E40B-4963-A3BA-E7E7CE8FEB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E4084A1A-C81A-4672-A4CB-C537C4DCD6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6BDE43D-1450-493A-8C45-40BD64298A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3178EE5-9859-4218-A66C-71AD9FC140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9D15105-283C-4546-81AE-6C01C96F0B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20B46D2-03C2-4FCF-83E2-675257021E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CC33374-39E0-45CE-8CEC-8A6EF3532E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C4FF820-B5B5-4464-AF2D-70F086C050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2D3391F-7D71-4851-9E63-D8E183C69B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0E214C0-29FD-453B-A120-D21B74B5BD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2D96C659-52CE-49FE-852C-59570FBCA8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BACABD32-576E-4B35-9528-0B8B640ED1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9885CB6-1678-4023-BA15-C67B1BD7FB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26CDD05-3800-4354-84D9-8195D491FF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22025F2-DD23-4DB1-B75C-8AD8D62234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A9361BD-CD67-4FA6-BA97-CE07DA9AA0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816F0E4-8FA3-4A02-96AE-B8F475C84E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F1DAA21-5526-4322-A4D8-9F09A7543C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847A23D-FA63-4FC7-B3B6-E51C3E5906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E095FE5-17D6-4167-BCA8-3492E59672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0DF257A-2764-4410-A96B-4FA55EE984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E66D4A3-8401-4473-9234-7F50754444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BE4D718-D384-458E-85E3-2124254422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CAD6BC7-2B68-4C65-9E10-E704917714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301A027-CADE-4E6A-BED6-4344753E8F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AA06483-CFBB-43DD-8A07-B821029650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82FF053-CD4C-460A-9D2E-6C052A6247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BB3EC36-1AD0-4AA7-9611-208BD086D1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2D79900-1FD6-45BA-A8B4-15FCCF7E2E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B24711D9-D887-454A-B72E-3AC4619896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D9175E8-EE75-41A6-B488-1ACD3BFE65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E73A0C4-559D-4A3A-83AC-2B60CC3F29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4860461-6163-4383-A989-E09BCB6CC8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F9685DF-3AA8-4743-AE0A-F4AA7CE9426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B5FEE157-BC3D-4423-83A3-062006DDA2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9837A05-7826-4AD4-AAF9-862C8E808D3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690F80D-0480-4882-BDC5-C7AB6895C79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C5A61BA-F552-48A2-B1AB-8C75AE06336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8FF8B2E-C882-4F6C-BEC4-CCE7EB9D835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CB34296-F6BC-425A-8245-0987F2E2439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39D437B-F2A2-43EC-B275-1BF9154C3B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FA5AB93-18FE-4B70-A8B8-18122DD591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029BA95-85C0-45E0-8A60-F89D09A3113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5296EE0-3F1D-4C9E-B510-BEA57909D4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E3138C3-B5CA-45A2-B05D-D4CEE0266C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34F2FAEB-F28E-4A19-B6E3-F3843A7A626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54C8736-51CD-4286-A539-06B3D300F16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EE53C6C-D651-4CC1-8CDA-87A56F3ED27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72E0E98-4BE4-4095-950D-B9F74A0829B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1525A71-2E34-4329-B862-C455E4A0FCD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F6F247A-81A5-4E27-862A-05014073ED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D5DEC2F-DA6F-444F-91BF-C647C91A5F7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F10F893-3655-4F73-89C2-05B1811BB0E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293DC99-BDE3-4CEE-B490-364B6A4BE0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C2C83E0-DB10-445E-8B3C-A585BA1DB66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8602C61-151C-4B58-A73B-FEC94100C8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47A614B-9BE4-4E11-9EA6-58521B0D7D5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0768892-B11D-4D51-90FA-7895EEB729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882EA5E-C292-4B65-A7F3-0E690B1BBAF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4A7A94D-5AB8-419F-98F9-36BEB2BBBD2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CD77A81-2AA0-4D66-A657-833DA6A01E5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4E5112F-BD4C-4053-ACB8-34F91A6218C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70DC496-1435-4AD2-9C42-847DA4631A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3205822-D6F7-4777-970E-1E318ECD6CF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E9CF397-AC9E-4C5C-AA33-909AAE3FAD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89F8195-4B5D-4D0C-9047-CA1C55417B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5A54588-F6BD-4503-BD88-FEAF851F71B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EE09EA1-5A9D-447A-8214-74866172227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CD1E1E2-AD86-4BE2-B852-7567B20689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ED66703A-9CE3-42DC-8E9F-7F95FE17762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07E740B-F9E5-4CE6-AC83-1F91EF25A35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15EC8F2-FEBD-47F1-84D4-D7F8A522547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89900D9-D2D5-4DCE-B8B8-51B1E46751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53734D3-B380-45AC-98C2-707E822F876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EF00E40-39BF-4C3C-AF89-CCEA66CDC79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8453F38-2A71-4784-AD5F-864FD237982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8F3E9E8-FBF4-4117-A25B-566B4A871C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3AABACF-3251-4386-BC3F-F93A16CF614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B984FAD-A99A-4806-98AD-ADBF537D520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141CA2A-E489-4785-A600-3330B0520D6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B18BCA8-C398-4229-B229-E69E203A33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C9C82FD-52C6-4E91-BAC7-FF6E5013955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9EE62AC-70A3-4955-A724-EA621D0293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512FB04-6582-4593-B876-CF5D38D4975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8CF6EEC-3438-41E0-A6C6-E9411A1B50D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5D051CB-CF73-4F79-9100-762160A03F5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FC9BE61-550E-460F-BA4D-BAC37BDC4E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115B46A-BC89-46EC-B1A0-6FFD74E9D0D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474CCD6-935D-463A-99C6-0CCDE294DA4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EC77552-C72C-4ACF-9182-CC2C8FDF2A9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45309C60-02C6-45AE-A817-7689720FC5E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AD75B9C-ACBC-45E0-914C-30C6558E8F8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8FD5D42-4FB7-4041-8548-63C500D419A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BC434CB-6B03-404B-AD9B-2C1FF6D634B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A662C40-6782-44CC-AE9A-DB2F4F8D369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<sst xmlns="http://schemas.openxmlformats.org/spreadsheetml/2006/main" count="1102" uniqueCount="271">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</sst>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4524014</v>
      </c>
    </row>
    <row r="8" spans="1:3" ht="15" customHeight="1" x14ac:dyDescent="0.25">
      <c r="B8" s="7" t="s">
        <v>106</v>
      </c>
      <c r="C8" s="70">
        <v>0.248</v>
      </c>
    </row>
    <row r="9" spans="1:3" ht="15" customHeight="1" x14ac:dyDescent="0.25">
      <c r="B9" s="9" t="s">
        <v>107</v>
      </c>
      <c r="C9" s="71">
        <v>0.23780000000000001</v>
      </c>
    </row>
    <row r="10" spans="1:3" ht="15" customHeight="1" x14ac:dyDescent="0.25">
      <c r="B10" s="9" t="s">
        <v>105</v>
      </c>
      <c r="C10" s="71">
        <v>0.61964199066162107</v>
      </c>
    </row>
    <row r="11" spans="1:3" ht="15" customHeight="1" x14ac:dyDescent="0.25">
      <c r="B11" s="7" t="s">
        <v>108</v>
      </c>
      <c r="C11" s="70">
        <v>0.58599999999999997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7.2599999999999998E-2</v>
      </c>
    </row>
    <row r="24" spans="1:3" ht="15" customHeight="1" x14ac:dyDescent="0.25">
      <c r="B24" s="20" t="s">
        <v>102</v>
      </c>
      <c r="C24" s="71">
        <v>0.47549999999999998</v>
      </c>
    </row>
    <row r="25" spans="1:3" ht="15" customHeight="1" x14ac:dyDescent="0.25">
      <c r="B25" s="20" t="s">
        <v>103</v>
      </c>
      <c r="C25" s="71">
        <v>0.37380000000000002</v>
      </c>
    </row>
    <row r="26" spans="1:3" ht="15" customHeight="1" x14ac:dyDescent="0.25">
      <c r="B26" s="20" t="s">
        <v>104</v>
      </c>
      <c r="C26" s="71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48.6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9.6199999999999994E-2</v>
      </c>
      <c r="D46" s="17"/>
    </row>
    <row r="47" spans="1:5" ht="15.75" customHeight="1" x14ac:dyDescent="0.25">
      <c r="B47" s="16" t="s">
        <v>12</v>
      </c>
      <c r="C47" s="71">
        <v>0.29309999999999997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2.3852974352649898</v>
      </c>
      <c r="D51" s="17"/>
    </row>
    <row r="52" spans="1:4" ht="15" customHeight="1" x14ac:dyDescent="0.25">
      <c r="B52" s="16" t="s">
        <v>125</v>
      </c>
      <c r="C52" s="76">
        <v>2.3146142467800002</v>
      </c>
    </row>
    <row r="53" spans="1:4" ht="15.75" customHeight="1" x14ac:dyDescent="0.25">
      <c r="B53" s="16" t="s">
        <v>126</v>
      </c>
      <c r="C53" s="76">
        <v>2.3146142467800002</v>
      </c>
    </row>
    <row r="54" spans="1:4" ht="15.75" customHeight="1" x14ac:dyDescent="0.25">
      <c r="B54" s="16" t="s">
        <v>127</v>
      </c>
      <c r="C54" s="76">
        <v>1.6670658655599999</v>
      </c>
    </row>
    <row r="55" spans="1:4" ht="15.75" customHeight="1" x14ac:dyDescent="0.25">
      <c r="B55" s="16" t="s">
        <v>128</v>
      </c>
      <c r="C55" s="76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0.5349591597151282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39.222404520785908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54.737134105512624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119.55153720587505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0.72650555976092457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1.4030587089597073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1.4030587089597073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1.4030587089597073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1.4030587089597073</v>
      </c>
      <c r="E13" s="86" t="s">
        <v>202</v>
      </c>
    </row>
    <row r="14" spans="1:5" ht="15.75" customHeight="1" x14ac:dyDescent="0.25">
      <c r="A14" s="11" t="s">
        <v>187</v>
      </c>
      <c r="B14" s="85">
        <v>0.59299999999999997</v>
      </c>
      <c r="C14" s="85">
        <v>0.95</v>
      </c>
      <c r="D14" s="86">
        <v>17.420883333006955</v>
      </c>
      <c r="E14" s="86" t="s">
        <v>202</v>
      </c>
    </row>
    <row r="15" spans="1:5" ht="15.75" customHeight="1" x14ac:dyDescent="0.25">
      <c r="A15" s="11" t="s">
        <v>209</v>
      </c>
      <c r="B15" s="85">
        <v>0.59299999999999997</v>
      </c>
      <c r="C15" s="85">
        <v>0.95</v>
      </c>
      <c r="D15" s="86">
        <v>17.420883333006955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0.34694694397271492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0.248</v>
      </c>
      <c r="C18" s="85">
        <v>0.95</v>
      </c>
      <c r="D18" s="87">
        <v>2.8448355135048673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2.8448355135048673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2.8448355135048673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6.2873932146726759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29.721241430461134</v>
      </c>
      <c r="E22" s="86" t="s">
        <v>202</v>
      </c>
    </row>
    <row r="23" spans="1:5" ht="15.75" customHeight="1" x14ac:dyDescent="0.25">
      <c r="A23" s="52" t="s">
        <v>34</v>
      </c>
      <c r="B23" s="85">
        <v>0.26800000000000002</v>
      </c>
      <c r="C23" s="85">
        <v>0.95</v>
      </c>
      <c r="D23" s="86">
        <v>5.6963080880733798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25.150709521879183</v>
      </c>
      <c r="E24" s="86" t="s">
        <v>202</v>
      </c>
    </row>
    <row r="25" spans="1:5" ht="15.75" customHeight="1" x14ac:dyDescent="0.25">
      <c r="A25" s="52" t="s">
        <v>87</v>
      </c>
      <c r="B25" s="85">
        <v>0.14300000000000002</v>
      </c>
      <c r="C25" s="85">
        <v>0.95</v>
      </c>
      <c r="D25" s="86">
        <v>25.146097133146249</v>
      </c>
      <c r="E25" s="86" t="s">
        <v>202</v>
      </c>
    </row>
    <row r="26" spans="1:5" ht="15.75" customHeight="1" x14ac:dyDescent="0.25">
      <c r="A26" s="52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4.450242080317949</v>
      </c>
      <c r="E27" s="86" t="s">
        <v>202</v>
      </c>
    </row>
    <row r="28" spans="1:5" ht="15.75" customHeight="1" x14ac:dyDescent="0.25">
      <c r="A28" s="52" t="s">
        <v>84</v>
      </c>
      <c r="B28" s="85">
        <v>0.61899999999999999</v>
      </c>
      <c r="C28" s="85">
        <v>0.95</v>
      </c>
      <c r="D28" s="86">
        <v>1.4578056823799763</v>
      </c>
      <c r="E28" s="86" t="s">
        <v>202</v>
      </c>
    </row>
    <row r="29" spans="1:5" ht="15.75" customHeight="1" x14ac:dyDescent="0.25">
      <c r="A29" s="52" t="s">
        <v>58</v>
      </c>
      <c r="B29" s="85">
        <v>0.248</v>
      </c>
      <c r="C29" s="85">
        <v>0.95</v>
      </c>
      <c r="D29" s="86">
        <v>70.723861239789485</v>
      </c>
      <c r="E29" s="86" t="s">
        <v>202</v>
      </c>
    </row>
    <row r="30" spans="1:5" ht="15.75" customHeight="1" x14ac:dyDescent="0.25">
      <c r="A30" s="52" t="s">
        <v>67</v>
      </c>
      <c r="B30" s="85">
        <v>3.5000000000000003E-2</v>
      </c>
      <c r="C30" s="85">
        <v>0.95</v>
      </c>
      <c r="D30" s="86">
        <v>0.94236644609543263</v>
      </c>
      <c r="E30" s="86" t="s">
        <v>202</v>
      </c>
    </row>
    <row r="31" spans="1:5" ht="15.75" customHeight="1" x14ac:dyDescent="0.25">
      <c r="A31" s="52" t="s">
        <v>28</v>
      </c>
      <c r="B31" s="85">
        <v>0.748</v>
      </c>
      <c r="C31" s="85">
        <v>0.95</v>
      </c>
      <c r="D31" s="86">
        <v>0.67793297191267776</v>
      </c>
      <c r="E31" s="86" t="s">
        <v>202</v>
      </c>
    </row>
    <row r="32" spans="1:5" ht="15.75" customHeight="1" x14ac:dyDescent="0.25">
      <c r="A32" s="52" t="s">
        <v>83</v>
      </c>
      <c r="B32" s="85">
        <v>0.79900000000000004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0.624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0.79599999999999993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0.80599999999999994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8.199999999999999E-2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8.4000000000000005E-2</v>
      </c>
      <c r="C37" s="85">
        <v>0.95</v>
      </c>
      <c r="D37" s="86">
        <v>4.2635792257266498</v>
      </c>
      <c r="E37" s="86" t="s">
        <v>202</v>
      </c>
    </row>
    <row r="38" spans="1:6" ht="15.75" customHeight="1" x14ac:dyDescent="0.25">
      <c r="A38" s="52" t="s">
        <v>60</v>
      </c>
      <c r="B38" s="85">
        <v>8.4000000000000005E-2</v>
      </c>
      <c r="C38" s="85">
        <v>0.95</v>
      </c>
      <c r="D38" s="86">
        <v>0.70726972133526633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940123.277535</v>
      </c>
      <c r="C2" s="78">
        <v>2496543</v>
      </c>
      <c r="D2" s="78">
        <v>4477622</v>
      </c>
      <c r="E2" s="78">
        <v>4060888</v>
      </c>
      <c r="F2" s="78">
        <v>3576200</v>
      </c>
      <c r="G2" s="22">
        <f t="shared" ref="G2:G40" si="0">C2+D2+E2+F2</f>
        <v>14611253</v>
      </c>
      <c r="H2" s="22">
        <f t="shared" ref="H2:H40" si="1">(B2 + stillbirth*B2/(1000-stillbirth))/(1-abortion)</f>
        <v>1102654.5596235048</v>
      </c>
      <c r="I2" s="22">
        <f>G2-H2</f>
        <v>13508598.440376496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940271.90399999998</v>
      </c>
      <c r="C3" s="78">
        <v>2536000</v>
      </c>
      <c r="D3" s="78">
        <v>4525000</v>
      </c>
      <c r="E3" s="78">
        <v>4082000</v>
      </c>
      <c r="F3" s="78">
        <v>3630000</v>
      </c>
      <c r="G3" s="22">
        <f t="shared" si="0"/>
        <v>14773000</v>
      </c>
      <c r="H3" s="22">
        <f t="shared" si="1"/>
        <v>1102828.8810696693</v>
      </c>
      <c r="I3" s="22">
        <f t="shared" ref="I3:I15" si="3">G3-H3</f>
        <v>13670171.118930331</v>
      </c>
    </row>
    <row r="4" spans="1:9" ht="15.75" customHeight="1" x14ac:dyDescent="0.25">
      <c r="A4" s="7">
        <f t="shared" si="2"/>
        <v>2019</v>
      </c>
      <c r="B4" s="77">
        <v>940175.80799999996</v>
      </c>
      <c r="C4" s="78">
        <v>2564000</v>
      </c>
      <c r="D4" s="78">
        <v>4577000</v>
      </c>
      <c r="E4" s="78">
        <v>4105000</v>
      </c>
      <c r="F4" s="78">
        <v>3680000</v>
      </c>
      <c r="G4" s="22">
        <f t="shared" si="0"/>
        <v>14926000</v>
      </c>
      <c r="H4" s="22">
        <f t="shared" si="1"/>
        <v>1102716.1717100632</v>
      </c>
      <c r="I4" s="22">
        <f t="shared" si="3"/>
        <v>13823283.828289937</v>
      </c>
    </row>
    <row r="5" spans="1:9" ht="15.75" customHeight="1" x14ac:dyDescent="0.25">
      <c r="A5" s="7">
        <f t="shared" si="2"/>
        <v>2020</v>
      </c>
      <c r="B5" s="77">
        <v>939792.77599999984</v>
      </c>
      <c r="C5" s="78">
        <v>2571000</v>
      </c>
      <c r="D5" s="78">
        <v>4636000</v>
      </c>
      <c r="E5" s="78">
        <v>4130000</v>
      </c>
      <c r="F5" s="78">
        <v>3727000</v>
      </c>
      <c r="G5" s="22">
        <f t="shared" si="0"/>
        <v>15064000</v>
      </c>
      <c r="H5" s="22">
        <f t="shared" si="1"/>
        <v>1102266.920009383</v>
      </c>
      <c r="I5" s="22">
        <f t="shared" si="3"/>
        <v>13961733.079990618</v>
      </c>
    </row>
    <row r="6" spans="1:9" ht="15.75" customHeight="1" x14ac:dyDescent="0.25">
      <c r="A6" s="7">
        <f t="shared" si="2"/>
        <v>2021</v>
      </c>
      <c r="B6" s="77">
        <v>939561.94620000001</v>
      </c>
      <c r="C6" s="78">
        <v>2559000</v>
      </c>
      <c r="D6" s="78">
        <v>4698000</v>
      </c>
      <c r="E6" s="78">
        <v>4157000</v>
      </c>
      <c r="F6" s="78">
        <v>3765000</v>
      </c>
      <c r="G6" s="22">
        <f t="shared" si="0"/>
        <v>15179000</v>
      </c>
      <c r="H6" s="22">
        <f t="shared" si="1"/>
        <v>1101996.1836734693</v>
      </c>
      <c r="I6" s="22">
        <f t="shared" si="3"/>
        <v>14077003.816326531</v>
      </c>
    </row>
    <row r="7" spans="1:9" ht="15.75" customHeight="1" x14ac:dyDescent="0.25">
      <c r="A7" s="7">
        <f t="shared" si="2"/>
        <v>2022</v>
      </c>
      <c r="B7" s="77">
        <v>938993.16680000024</v>
      </c>
      <c r="C7" s="78">
        <v>2528000</v>
      </c>
      <c r="D7" s="78">
        <v>4764000</v>
      </c>
      <c r="E7" s="78">
        <v>4187000</v>
      </c>
      <c r="F7" s="78">
        <v>3802000</v>
      </c>
      <c r="G7" s="22">
        <f t="shared" si="0"/>
        <v>15281000</v>
      </c>
      <c r="H7" s="22">
        <f t="shared" si="1"/>
        <v>1101329.0720150131</v>
      </c>
      <c r="I7" s="22">
        <f t="shared" si="3"/>
        <v>14179670.927984986</v>
      </c>
    </row>
    <row r="8" spans="1:9" ht="15.75" customHeight="1" x14ac:dyDescent="0.25">
      <c r="A8" s="7">
        <f t="shared" si="2"/>
        <v>2023</v>
      </c>
      <c r="B8" s="77">
        <v>938108.44240000017</v>
      </c>
      <c r="C8" s="78">
        <v>2484000</v>
      </c>
      <c r="D8" s="78">
        <v>4830000</v>
      </c>
      <c r="E8" s="78">
        <v>4221000</v>
      </c>
      <c r="F8" s="78">
        <v>3835000</v>
      </c>
      <c r="G8" s="22">
        <f t="shared" si="0"/>
        <v>15370000</v>
      </c>
      <c r="H8" s="22">
        <f t="shared" si="1"/>
        <v>1100291.3938540935</v>
      </c>
      <c r="I8" s="22">
        <f t="shared" si="3"/>
        <v>14269708.606145907</v>
      </c>
    </row>
    <row r="9" spans="1:9" ht="15.75" customHeight="1" x14ac:dyDescent="0.25">
      <c r="A9" s="7">
        <f t="shared" si="2"/>
        <v>2024</v>
      </c>
      <c r="B9" s="77">
        <v>936912.63060000038</v>
      </c>
      <c r="C9" s="78">
        <v>2436000</v>
      </c>
      <c r="D9" s="78">
        <v>4886000</v>
      </c>
      <c r="E9" s="78">
        <v>4258000</v>
      </c>
      <c r="F9" s="78">
        <v>3865000</v>
      </c>
      <c r="G9" s="22">
        <f t="shared" si="0"/>
        <v>15445000</v>
      </c>
      <c r="H9" s="22">
        <f t="shared" si="1"/>
        <v>1098888.846586911</v>
      </c>
      <c r="I9" s="22">
        <f t="shared" si="3"/>
        <v>14346111.153413089</v>
      </c>
    </row>
    <row r="10" spans="1:9" ht="15.75" customHeight="1" x14ac:dyDescent="0.25">
      <c r="A10" s="7">
        <f t="shared" si="2"/>
        <v>2025</v>
      </c>
      <c r="B10" s="77">
        <v>935443.41100000008</v>
      </c>
      <c r="C10" s="78">
        <v>2392000</v>
      </c>
      <c r="D10" s="78">
        <v>4925000</v>
      </c>
      <c r="E10" s="78">
        <v>4297000</v>
      </c>
      <c r="F10" s="78">
        <v>3892000</v>
      </c>
      <c r="G10" s="22">
        <f t="shared" si="0"/>
        <v>15506000</v>
      </c>
      <c r="H10" s="22">
        <f t="shared" si="1"/>
        <v>1097165.6239737275</v>
      </c>
      <c r="I10" s="22">
        <f t="shared" si="3"/>
        <v>14408834.376026273</v>
      </c>
    </row>
    <row r="11" spans="1:9" ht="15.75" customHeight="1" x14ac:dyDescent="0.25">
      <c r="A11" s="7">
        <f t="shared" si="2"/>
        <v>2026</v>
      </c>
      <c r="B11" s="77">
        <v>932636.93200000003</v>
      </c>
      <c r="C11" s="78">
        <v>2351000</v>
      </c>
      <c r="D11" s="78">
        <v>4952000</v>
      </c>
      <c r="E11" s="78">
        <v>4341000</v>
      </c>
      <c r="F11" s="78">
        <v>3916000</v>
      </c>
      <c r="G11" s="22">
        <f t="shared" si="0"/>
        <v>15560000</v>
      </c>
      <c r="H11" s="22">
        <f t="shared" si="1"/>
        <v>1093873.9526155291</v>
      </c>
      <c r="I11" s="22">
        <f t="shared" si="3"/>
        <v>14466126.047384471</v>
      </c>
    </row>
    <row r="12" spans="1:9" ht="15.75" customHeight="1" x14ac:dyDescent="0.25">
      <c r="A12" s="7">
        <f t="shared" si="2"/>
        <v>2027</v>
      </c>
      <c r="B12" s="77">
        <v>929501.87579999992</v>
      </c>
      <c r="C12" s="78">
        <v>2311000</v>
      </c>
      <c r="D12" s="78">
        <v>4964000</v>
      </c>
      <c r="E12" s="78">
        <v>4386000</v>
      </c>
      <c r="F12" s="78">
        <v>3939000</v>
      </c>
      <c r="G12" s="22">
        <f t="shared" si="0"/>
        <v>15600000</v>
      </c>
      <c r="H12" s="22">
        <f t="shared" si="1"/>
        <v>1090196.8986629134</v>
      </c>
      <c r="I12" s="22">
        <f t="shared" si="3"/>
        <v>14509803.101337086</v>
      </c>
    </row>
    <row r="13" spans="1:9" ht="15.75" customHeight="1" x14ac:dyDescent="0.25">
      <c r="A13" s="7">
        <f t="shared" si="2"/>
        <v>2028</v>
      </c>
      <c r="B13" s="77">
        <v>926044.2111999999</v>
      </c>
      <c r="C13" s="78">
        <v>2276000</v>
      </c>
      <c r="D13" s="78">
        <v>4960000</v>
      </c>
      <c r="E13" s="78">
        <v>4433000</v>
      </c>
      <c r="F13" s="78">
        <v>3960000</v>
      </c>
      <c r="G13" s="22">
        <f t="shared" si="0"/>
        <v>15629000</v>
      </c>
      <c r="H13" s="22">
        <f t="shared" si="1"/>
        <v>1086141.4628196105</v>
      </c>
      <c r="I13" s="22">
        <f t="shared" si="3"/>
        <v>14542858.53718039</v>
      </c>
    </row>
    <row r="14" spans="1:9" ht="15.75" customHeight="1" x14ac:dyDescent="0.25">
      <c r="A14" s="7">
        <f t="shared" si="2"/>
        <v>2029</v>
      </c>
      <c r="B14" s="77">
        <v>922222.66359999985</v>
      </c>
      <c r="C14" s="78">
        <v>2246000</v>
      </c>
      <c r="D14" s="78">
        <v>4939000</v>
      </c>
      <c r="E14" s="78">
        <v>4485000</v>
      </c>
      <c r="F14" s="78">
        <v>3984000</v>
      </c>
      <c r="G14" s="22">
        <f t="shared" si="0"/>
        <v>15654000</v>
      </c>
      <c r="H14" s="22">
        <f t="shared" si="1"/>
        <v>1081659.2348111656</v>
      </c>
      <c r="I14" s="22">
        <f t="shared" si="3"/>
        <v>14572340.765188834</v>
      </c>
    </row>
    <row r="15" spans="1:9" ht="15.75" customHeight="1" x14ac:dyDescent="0.25">
      <c r="A15" s="7">
        <f t="shared" si="2"/>
        <v>2030</v>
      </c>
      <c r="B15" s="77">
        <v>918029.11199999996</v>
      </c>
      <c r="C15" s="78">
        <v>2223000</v>
      </c>
      <c r="D15" s="78">
        <v>4900000</v>
      </c>
      <c r="E15" s="78">
        <v>4542000</v>
      </c>
      <c r="F15" s="78">
        <v>4009000</v>
      </c>
      <c r="G15" s="22">
        <f t="shared" si="0"/>
        <v>15674000</v>
      </c>
      <c r="H15" s="22">
        <f t="shared" si="1"/>
        <v>1076740.6896551724</v>
      </c>
      <c r="I15" s="22">
        <f t="shared" si="3"/>
        <v>14597259.310344828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129.01712409101572</v>
      </c>
      <c r="I17" s="22">
        <f t="shared" si="4"/>
        <v>-129.01712409101572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2.6879714999999992E-2</v>
      </c>
    </row>
    <row r="4" spans="1:8" ht="15.75" customHeight="1" x14ac:dyDescent="0.25">
      <c r="B4" s="24" t="s">
        <v>7</v>
      </c>
      <c r="C4" s="79">
        <v>0.14025685004313904</v>
      </c>
    </row>
    <row r="5" spans="1:8" ht="15.75" customHeight="1" x14ac:dyDescent="0.25">
      <c r="B5" s="24" t="s">
        <v>8</v>
      </c>
      <c r="C5" s="79">
        <v>0.1504609236578823</v>
      </c>
    </row>
    <row r="6" spans="1:8" ht="15.75" customHeight="1" x14ac:dyDescent="0.25">
      <c r="B6" s="24" t="s">
        <v>10</v>
      </c>
      <c r="C6" s="79">
        <v>0.11161772154851962</v>
      </c>
    </row>
    <row r="7" spans="1:8" ht="15.75" customHeight="1" x14ac:dyDescent="0.25">
      <c r="B7" s="24" t="s">
        <v>13</v>
      </c>
      <c r="C7" s="79">
        <v>0.1940480394671277</v>
      </c>
    </row>
    <row r="8" spans="1:8" ht="15.75" customHeight="1" x14ac:dyDescent="0.25">
      <c r="B8" s="24" t="s">
        <v>14</v>
      </c>
      <c r="C8" s="79">
        <v>1.8245371133766535E-3</v>
      </c>
    </row>
    <row r="9" spans="1:8" ht="15.75" customHeight="1" x14ac:dyDescent="0.25">
      <c r="B9" s="24" t="s">
        <v>27</v>
      </c>
      <c r="C9" s="79">
        <v>0.18179024982026401</v>
      </c>
    </row>
    <row r="10" spans="1:8" ht="15.75" customHeight="1" x14ac:dyDescent="0.25">
      <c r="B10" s="24" t="s">
        <v>15</v>
      </c>
      <c r="C10" s="79">
        <v>0.19312196334969067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9.7892183309247288E-2</v>
      </c>
      <c r="D14" s="79">
        <v>9.7892183309247288E-2</v>
      </c>
      <c r="E14" s="79">
        <v>7.9660060613350195E-2</v>
      </c>
      <c r="F14" s="79">
        <v>7.9660060613350195E-2</v>
      </c>
    </row>
    <row r="15" spans="1:8" ht="15.75" customHeight="1" x14ac:dyDescent="0.25">
      <c r="B15" s="24" t="s">
        <v>16</v>
      </c>
      <c r="C15" s="79">
        <v>0.30751225310476199</v>
      </c>
      <c r="D15" s="79">
        <v>0.30751225310476199</v>
      </c>
      <c r="E15" s="79">
        <v>0.158873380541285</v>
      </c>
      <c r="F15" s="79">
        <v>0.158873380541285</v>
      </c>
    </row>
    <row r="16" spans="1:8" ht="15.75" customHeight="1" x14ac:dyDescent="0.25">
      <c r="B16" s="24" t="s">
        <v>17</v>
      </c>
      <c r="C16" s="79">
        <v>5.1474314668951603E-2</v>
      </c>
      <c r="D16" s="79">
        <v>5.1474314668951603E-2</v>
      </c>
      <c r="E16" s="79">
        <v>4.3830843374711298E-2</v>
      </c>
      <c r="F16" s="79">
        <v>4.3830843374711298E-2</v>
      </c>
    </row>
    <row r="17" spans="1:8" ht="15.75" customHeight="1" x14ac:dyDescent="0.25">
      <c r="B17" s="24" t="s">
        <v>18</v>
      </c>
      <c r="C17" s="79">
        <v>3.3409596980141496E-3</v>
      </c>
      <c r="D17" s="79">
        <v>3.3409596980141496E-3</v>
      </c>
      <c r="E17" s="79">
        <v>1.7649542293752901E-2</v>
      </c>
      <c r="F17" s="79">
        <v>1.7649542293752901E-2</v>
      </c>
    </row>
    <row r="18" spans="1:8" ht="15.75" customHeight="1" x14ac:dyDescent="0.25">
      <c r="B18" s="24" t="s">
        <v>19</v>
      </c>
      <c r="C18" s="79">
        <v>1.7620119711303599E-2</v>
      </c>
      <c r="D18" s="79">
        <v>1.7620119711303599E-2</v>
      </c>
      <c r="E18" s="79">
        <v>2.7329121636381602E-2</v>
      </c>
      <c r="F18" s="79">
        <v>2.7329121636381602E-2</v>
      </c>
    </row>
    <row r="19" spans="1:8" ht="15.75" customHeight="1" x14ac:dyDescent="0.25">
      <c r="B19" s="24" t="s">
        <v>20</v>
      </c>
      <c r="C19" s="79">
        <v>2.4940640270096699E-2</v>
      </c>
      <c r="D19" s="79">
        <v>2.4940640270096699E-2</v>
      </c>
      <c r="E19" s="79">
        <v>5.4726958698978499E-2</v>
      </c>
      <c r="F19" s="79">
        <v>5.4726958698978499E-2</v>
      </c>
    </row>
    <row r="20" spans="1:8" ht="15.75" customHeight="1" x14ac:dyDescent="0.25">
      <c r="B20" s="24" t="s">
        <v>21</v>
      </c>
      <c r="C20" s="79">
        <v>6.6175766897465403E-3</v>
      </c>
      <c r="D20" s="79">
        <v>6.6175766897465403E-3</v>
      </c>
      <c r="E20" s="79">
        <v>2.9578014059303396E-3</v>
      </c>
      <c r="F20" s="79">
        <v>2.9578014059303396E-3</v>
      </c>
    </row>
    <row r="21" spans="1:8" ht="15.75" customHeight="1" x14ac:dyDescent="0.25">
      <c r="B21" s="24" t="s">
        <v>22</v>
      </c>
      <c r="C21" s="79">
        <v>5.4740036349348792E-2</v>
      </c>
      <c r="D21" s="79">
        <v>5.4740036349348792E-2</v>
      </c>
      <c r="E21" s="79">
        <v>0.22872559914891799</v>
      </c>
      <c r="F21" s="79">
        <v>0.22872559914891799</v>
      </c>
    </row>
    <row r="22" spans="1:8" ht="15.75" customHeight="1" x14ac:dyDescent="0.25">
      <c r="B22" s="24" t="s">
        <v>23</v>
      </c>
      <c r="C22" s="79">
        <v>0.43586191619852943</v>
      </c>
      <c r="D22" s="79">
        <v>0.43586191619852943</v>
      </c>
      <c r="E22" s="79">
        <v>0.38624669228669217</v>
      </c>
      <c r="F22" s="79">
        <v>0.38624669228669217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1.04E-2</v>
      </c>
    </row>
    <row r="28" spans="1:8" ht="15.75" customHeight="1" x14ac:dyDescent="0.25">
      <c r="B28" s="24" t="s">
        <v>40</v>
      </c>
      <c r="C28" s="79">
        <v>0.26739999999999997</v>
      </c>
    </row>
    <row r="29" spans="1:8" ht="15.75" customHeight="1" x14ac:dyDescent="0.25">
      <c r="B29" s="24" t="s">
        <v>41</v>
      </c>
      <c r="C29" s="79">
        <v>0.12529999999999999</v>
      </c>
    </row>
    <row r="30" spans="1:8" ht="15.75" customHeight="1" x14ac:dyDescent="0.25">
      <c r="B30" s="24" t="s">
        <v>42</v>
      </c>
      <c r="C30" s="79">
        <v>7.0199999999999999E-2</v>
      </c>
    </row>
    <row r="31" spans="1:8" ht="15.75" customHeight="1" x14ac:dyDescent="0.25">
      <c r="B31" s="24" t="s">
        <v>43</v>
      </c>
      <c r="C31" s="79">
        <v>8.14E-2</v>
      </c>
    </row>
    <row r="32" spans="1:8" ht="15.75" customHeight="1" x14ac:dyDescent="0.25">
      <c r="B32" s="24" t="s">
        <v>44</v>
      </c>
      <c r="C32" s="79">
        <v>4.7699999999999992E-2</v>
      </c>
    </row>
    <row r="33" spans="2:3" ht="15.75" customHeight="1" x14ac:dyDescent="0.25">
      <c r="B33" s="24" t="s">
        <v>45</v>
      </c>
      <c r="C33" s="79">
        <v>0.14779999999999999</v>
      </c>
    </row>
    <row r="34" spans="2:3" ht="15.75" customHeight="1" x14ac:dyDescent="0.25">
      <c r="B34" s="24" t="s">
        <v>46</v>
      </c>
      <c r="C34" s="79">
        <v>0.20189999999776481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0.70773605629936831</v>
      </c>
      <c r="D2" s="80">
        <v>0.70773605629936831</v>
      </c>
      <c r="E2" s="80">
        <v>0.63771163145839138</v>
      </c>
      <c r="F2" s="80">
        <v>0.41039368247987607</v>
      </c>
      <c r="G2" s="80">
        <v>0.26712272801512332</v>
      </c>
    </row>
    <row r="3" spans="1:15" ht="15.75" customHeight="1" x14ac:dyDescent="0.25">
      <c r="A3" s="5"/>
      <c r="B3" s="11" t="s">
        <v>118</v>
      </c>
      <c r="C3" s="80">
        <v>0.22491611958666369</v>
      </c>
      <c r="D3" s="80">
        <v>0.22491611958666369</v>
      </c>
      <c r="E3" s="80">
        <v>0.21024555349643842</v>
      </c>
      <c r="F3" s="80">
        <v>0.34725619286758741</v>
      </c>
      <c r="G3" s="80">
        <v>0.36076353672891193</v>
      </c>
    </row>
    <row r="4" spans="1:15" ht="15.75" customHeight="1" x14ac:dyDescent="0.25">
      <c r="A4" s="5"/>
      <c r="B4" s="11" t="s">
        <v>116</v>
      </c>
      <c r="C4" s="81">
        <v>3.97964415218902E-2</v>
      </c>
      <c r="D4" s="81">
        <v>3.97964415218902E-2</v>
      </c>
      <c r="E4" s="81">
        <v>0.10918510879082695</v>
      </c>
      <c r="F4" s="81">
        <v>0.16581850634120918</v>
      </c>
      <c r="G4" s="81">
        <v>0.27075185855918465</v>
      </c>
    </row>
    <row r="5" spans="1:15" ht="15.75" customHeight="1" x14ac:dyDescent="0.25">
      <c r="A5" s="5"/>
      <c r="B5" s="11" t="s">
        <v>119</v>
      </c>
      <c r="C5" s="81">
        <v>2.7551382592077834E-2</v>
      </c>
      <c r="D5" s="81">
        <v>2.7551382592077834E-2</v>
      </c>
      <c r="E5" s="81">
        <v>4.2857706254343299E-2</v>
      </c>
      <c r="F5" s="81">
        <v>7.6531618311327321E-2</v>
      </c>
      <c r="G5" s="81">
        <v>0.10136187669678015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0.6782244463908047</v>
      </c>
      <c r="D8" s="80">
        <v>0.6782244463908047</v>
      </c>
      <c r="E8" s="80">
        <v>0.68086451069131837</v>
      </c>
      <c r="F8" s="80">
        <v>0.66981846863112071</v>
      </c>
      <c r="G8" s="80">
        <v>0.693531302678002</v>
      </c>
    </row>
    <row r="9" spans="1:15" ht="15.75" customHeight="1" x14ac:dyDescent="0.25">
      <c r="B9" s="7" t="s">
        <v>121</v>
      </c>
      <c r="C9" s="80">
        <v>0.20509182360919542</v>
      </c>
      <c r="D9" s="80">
        <v>0.20509182360919542</v>
      </c>
      <c r="E9" s="80">
        <v>0.26024154630868168</v>
      </c>
      <c r="F9" s="80">
        <v>0.24619815736887921</v>
      </c>
      <c r="G9" s="80">
        <v>0.25228457532199788</v>
      </c>
    </row>
    <row r="10" spans="1:15" ht="15.75" customHeight="1" x14ac:dyDescent="0.25">
      <c r="B10" s="7" t="s">
        <v>122</v>
      </c>
      <c r="C10" s="81">
        <v>8.1265849000000015E-2</v>
      </c>
      <c r="D10" s="81">
        <v>8.1265849000000015E-2</v>
      </c>
      <c r="E10" s="81">
        <v>5.5729874200000001E-2</v>
      </c>
      <c r="F10" s="81">
        <v>6.1233485000000004E-2</v>
      </c>
      <c r="G10" s="81">
        <v>4.5937273899999999E-2</v>
      </c>
    </row>
    <row r="11" spans="1:15" ht="15.75" customHeight="1" x14ac:dyDescent="0.25">
      <c r="B11" s="7" t="s">
        <v>123</v>
      </c>
      <c r="C11" s="81">
        <v>3.5417881000000005E-2</v>
      </c>
      <c r="D11" s="81">
        <v>3.5417881000000005E-2</v>
      </c>
      <c r="E11" s="81">
        <v>3.1640688000000002E-3</v>
      </c>
      <c r="F11" s="81">
        <v>2.2749888999999999E-2</v>
      </c>
      <c r="G11" s="81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0.53875706099999998</v>
      </c>
      <c r="D14" s="82">
        <v>0.52048943423000005</v>
      </c>
      <c r="E14" s="82">
        <v>0.52048943423000005</v>
      </c>
      <c r="F14" s="82">
        <v>0.341500033373</v>
      </c>
      <c r="G14" s="82">
        <v>0.341500033373</v>
      </c>
      <c r="H14" s="83">
        <v>0.54400000000000004</v>
      </c>
      <c r="I14" s="83">
        <v>0.581236559139785</v>
      </c>
      <c r="J14" s="83">
        <v>0.55431612903225802</v>
      </c>
      <c r="K14" s="83">
        <v>0.53840860215053765</v>
      </c>
      <c r="L14" s="83">
        <v>0.24171061027400001</v>
      </c>
      <c r="M14" s="83">
        <v>0.27265699381199998</v>
      </c>
      <c r="N14" s="83">
        <v>0.23482481378100001</v>
      </c>
      <c r="O14" s="83">
        <v>0.32164147542249999</v>
      </c>
    </row>
    <row r="15" spans="1:15" ht="15.75" customHeight="1" x14ac:dyDescent="0.25">
      <c r="B15" s="16" t="s">
        <v>68</v>
      </c>
      <c r="C15" s="80">
        <f>iron_deficiency_anaemia*C14</f>
        <v>0.28821302464315207</v>
      </c>
      <c r="D15" s="80">
        <f t="shared" ref="D15:O15" si="0">iron_deficiency_anaemia*D14</f>
        <v>0.27844059037628333</v>
      </c>
      <c r="E15" s="80">
        <f t="shared" si="0"/>
        <v>0.27844059037628333</v>
      </c>
      <c r="F15" s="80">
        <f t="shared" si="0"/>
        <v>0.18268857089590831</v>
      </c>
      <c r="G15" s="80">
        <f t="shared" si="0"/>
        <v>0.18268857089590831</v>
      </c>
      <c r="H15" s="80">
        <f t="shared" si="0"/>
        <v>0.29101778288502977</v>
      </c>
      <c r="I15" s="80">
        <f t="shared" si="0"/>
        <v>0.3109378212731318</v>
      </c>
      <c r="J15" s="80">
        <f t="shared" si="0"/>
        <v>0.29653649060363935</v>
      </c>
      <c r="K15" s="80">
        <f t="shared" si="0"/>
        <v>0.28802661338984836</v>
      </c>
      <c r="L15" s="80">
        <f t="shared" si="0"/>
        <v>0.12930530496640988</v>
      </c>
      <c r="M15" s="80">
        <f t="shared" si="0"/>
        <v>0.14586035630012043</v>
      </c>
      <c r="N15" s="80">
        <f t="shared" si="0"/>
        <v>0.12562168506054522</v>
      </c>
      <c r="O15" s="80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0.51200000000000001</v>
      </c>
      <c r="D2" s="81">
        <v>0.51200000000000001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0.16200000000000001</v>
      </c>
      <c r="D3" s="81">
        <v>0.214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0.72099999999999997</v>
      </c>
      <c r="F4" s="81">
        <v>0.86499999999999999</v>
      </c>
      <c r="G4" s="81">
        <v>0</v>
      </c>
    </row>
    <row r="5" spans="1:7" x14ac:dyDescent="0.25">
      <c r="B5" s="43" t="s">
        <v>169</v>
      </c>
      <c r="C5" s="80">
        <f>1-SUM(C2:C4)</f>
        <v>0.11699999999999999</v>
      </c>
      <c r="D5" s="80">
        <f>1-SUM(D2:D4)</f>
        <v>6.5000000000000058E-2</v>
      </c>
      <c r="E5" s="80">
        <f>1-SUM(E2:E4)</f>
        <v>0.27900000000000003</v>
      </c>
      <c r="F5" s="80">
        <f>1-SUM(F2:F4)</f>
        <v>0.13500000000000001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0.31402999999999998</v>
      </c>
      <c r="D2" s="144">
        <v>0.30630000000000002</v>
      </c>
      <c r="E2" s="144">
        <v>0.29859999999999998</v>
      </c>
      <c r="F2" s="144">
        <v>0.29097000000000001</v>
      </c>
      <c r="G2" s="144">
        <v>0.28347</v>
      </c>
      <c r="H2" s="144">
        <v>0.27609</v>
      </c>
      <c r="I2" s="144">
        <v>0.26890999999999998</v>
      </c>
      <c r="J2" s="144">
        <v>0.26191999999999999</v>
      </c>
      <c r="K2" s="144">
        <v>0.25507999999999997</v>
      </c>
      <c r="L2" s="144">
        <v>0.24844000000000002</v>
      </c>
      <c r="M2" s="144">
        <v>0.24196000000000001</v>
      </c>
      <c r="N2" s="144">
        <v>0.23563999999999999</v>
      </c>
      <c r="O2" s="144">
        <v>0.22946000000000003</v>
      </c>
      <c r="P2" s="144">
        <v>0.22341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6.9260000000000002E-2</v>
      </c>
      <c r="D4" s="144">
        <v>6.7339999999999997E-2</v>
      </c>
      <c r="E4" s="144">
        <v>6.5500000000000003E-2</v>
      </c>
      <c r="F4" s="144">
        <v>6.3730000000000009E-2</v>
      </c>
      <c r="G4" s="144">
        <v>6.2E-2</v>
      </c>
      <c r="H4" s="144">
        <v>6.0319999999999999E-2</v>
      </c>
      <c r="I4" s="144">
        <v>5.867E-2</v>
      </c>
      <c r="J4" s="144">
        <v>5.7079999999999999E-2</v>
      </c>
      <c r="K4" s="144">
        <v>5.5529999999999996E-2</v>
      </c>
      <c r="L4" s="144">
        <v>5.4029999999999995E-2</v>
      </c>
      <c r="M4" s="144">
        <v>5.2560000000000003E-2</v>
      </c>
      <c r="N4" s="144">
        <v>5.1139999999999998E-2</v>
      </c>
      <c r="O4" s="144">
        <v>4.9759999999999999E-2</v>
      </c>
      <c r="P4" s="144">
        <v>4.8430000000000001E-2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0.20200184869643112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0.29743137620260984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0.14519992779012147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0.51200000000000001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0.81700000000000006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44.341000000000001</v>
      </c>
      <c r="D13" s="143">
        <v>42.341999999999999</v>
      </c>
      <c r="E13" s="143">
        <v>40.348999999999997</v>
      </c>
      <c r="F13" s="143">
        <v>38.682000000000002</v>
      </c>
      <c r="G13" s="143">
        <v>36.917000000000002</v>
      </c>
      <c r="H13" s="143">
        <v>35.293999999999997</v>
      </c>
      <c r="I13" s="143">
        <v>33.808</v>
      </c>
      <c r="J13" s="143">
        <v>32.509</v>
      </c>
      <c r="K13" s="143">
        <v>31.202999999999999</v>
      </c>
      <c r="L13" s="143">
        <v>29.981000000000002</v>
      </c>
      <c r="M13" s="143">
        <v>29.484000000000002</v>
      </c>
      <c r="N13" s="143">
        <v>27.794</v>
      </c>
      <c r="O13" s="143">
        <v>27.004999999999999</v>
      </c>
      <c r="P13" s="143">
        <v>26.248999999999999</v>
      </c>
    </row>
    <row r="14" spans="1:16" x14ac:dyDescent="0.25">
      <c r="B14" s="16" t="s">
        <v>170</v>
      </c>
      <c r="C14" s="143">
        <f>maternal_mortality</f>
        <v>1.78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0.248</v>
      </c>
      <c r="E2" s="92">
        <f>food_insecure</f>
        <v>0.248</v>
      </c>
      <c r="F2" s="92">
        <f>food_insecure</f>
        <v>0.248</v>
      </c>
      <c r="G2" s="92">
        <f>food_insecure</f>
        <v>0.248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0.248</v>
      </c>
      <c r="F5" s="92">
        <f>food_insecure</f>
        <v>0.248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9.1742209048653461E-2</v>
      </c>
      <c r="D7" s="92">
        <f>diarrhoea_1_5mo/26</f>
        <v>8.9023624876153853E-2</v>
      </c>
      <c r="E7" s="92">
        <f>diarrhoea_6_11mo/26</f>
        <v>8.9023624876153853E-2</v>
      </c>
      <c r="F7" s="92">
        <f>diarrhoea_12_23mo/26</f>
        <v>6.4117917906153843E-2</v>
      </c>
      <c r="G7" s="92">
        <f>diarrhoea_24_59mo/26</f>
        <v>6.4117917906153843E-2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0.248</v>
      </c>
      <c r="F8" s="92">
        <f>food_insecure</f>
        <v>0.248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0.58200000000000007</v>
      </c>
      <c r="E9" s="92">
        <f>IF(ISBLANK(comm_deliv), frac_children_health_facility,1)</f>
        <v>0.58200000000000007</v>
      </c>
      <c r="F9" s="92">
        <f>IF(ISBLANK(comm_deliv), frac_children_health_facility,1)</f>
        <v>0.58200000000000007</v>
      </c>
      <c r="G9" s="92">
        <f>IF(ISBLANK(comm_deliv), frac_children_health_facility,1)</f>
        <v>0.58200000000000007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9.1742209048653461E-2</v>
      </c>
      <c r="D11" s="92">
        <f>diarrhoea_1_5mo/26</f>
        <v>8.9023624876153853E-2</v>
      </c>
      <c r="E11" s="92">
        <f>diarrhoea_6_11mo/26</f>
        <v>8.9023624876153853E-2</v>
      </c>
      <c r="F11" s="92">
        <f>diarrhoea_12_23mo/26</f>
        <v>6.4117917906153843E-2</v>
      </c>
      <c r="G11" s="92">
        <f>diarrhoea_24_59mo/26</f>
        <v>6.4117917906153843E-2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0.248</v>
      </c>
      <c r="I14" s="92">
        <f>food_insecure</f>
        <v>0.248</v>
      </c>
      <c r="J14" s="92">
        <f>food_insecure</f>
        <v>0.248</v>
      </c>
      <c r="K14" s="92">
        <f>food_insecure</f>
        <v>0.248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0.58599999999999997</v>
      </c>
      <c r="I17" s="92">
        <f>frac_PW_health_facility</f>
        <v>0.58599999999999997</v>
      </c>
      <c r="J17" s="92">
        <f>frac_PW_health_facility</f>
        <v>0.58599999999999997</v>
      </c>
      <c r="K17" s="92">
        <f>frac_PW_health_facility</f>
        <v>0.58599999999999997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0.23780000000000001</v>
      </c>
      <c r="I18" s="92">
        <f>frac_malaria_risk</f>
        <v>0.23780000000000001</v>
      </c>
      <c r="J18" s="92">
        <f>frac_malaria_risk</f>
        <v>0.23780000000000001</v>
      </c>
      <c r="K18" s="92">
        <f>frac_malaria_risk</f>
        <v>0.23780000000000001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0.25</v>
      </c>
      <c r="M23" s="92">
        <f>famplan_unmet_need</f>
        <v>0.25</v>
      </c>
      <c r="N23" s="92">
        <f>famplan_unmet_need</f>
        <v>0.25</v>
      </c>
      <c r="O23" s="92">
        <f>famplan_unmet_need</f>
        <v>0.25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0.20618446970214843</v>
      </c>
      <c r="M24" s="92">
        <f>(1-food_insecure)*(0.49)+food_insecure*(0.7)</f>
        <v>0.5420799999999999</v>
      </c>
      <c r="N24" s="92">
        <f>(1-food_insecure)*(0.49)+food_insecure*(0.7)</f>
        <v>0.5420799999999999</v>
      </c>
      <c r="O24" s="92">
        <f>(1-food_insecure)*(0.49)+food_insecure*(0.7)</f>
        <v>0.5420799999999999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8.8364772729492197E-2</v>
      </c>
      <c r="M25" s="92">
        <f>(1-food_insecure)*(0.21)+food_insecure*(0.3)</f>
        <v>0.23232</v>
      </c>
      <c r="N25" s="92">
        <f>(1-food_insecure)*(0.21)+food_insecure*(0.3)</f>
        <v>0.23232</v>
      </c>
      <c r="O25" s="92">
        <f>(1-food_insecure)*(0.21)+food_insecure*(0.3)</f>
        <v>0.23232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8.580876690673829E-2</v>
      </c>
      <c r="M26" s="92">
        <f>(1-food_insecure)*(0.3)</f>
        <v>0.22559999999999999</v>
      </c>
      <c r="N26" s="92">
        <f>(1-food_insecure)*(0.3)</f>
        <v>0.22559999999999999</v>
      </c>
      <c r="O26" s="92">
        <f>(1-food_insecure)*(0.3)</f>
        <v>0.22559999999999999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0.61964199066162107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0.23780000000000001</v>
      </c>
      <c r="D33" s="92">
        <f t="shared" si="3"/>
        <v>0.23780000000000001</v>
      </c>
      <c r="E33" s="92">
        <f t="shared" si="3"/>
        <v>0.23780000000000001</v>
      </c>
      <c r="F33" s="92">
        <f t="shared" si="3"/>
        <v>0.23780000000000001</v>
      </c>
      <c r="G33" s="92">
        <f t="shared" si="3"/>
        <v>0.23780000000000001</v>
      </c>
      <c r="H33" s="92">
        <f t="shared" si="3"/>
        <v>0.23780000000000001</v>
      </c>
      <c r="I33" s="92">
        <f t="shared" si="3"/>
        <v>0.23780000000000001</v>
      </c>
      <c r="J33" s="92">
        <f t="shared" si="3"/>
        <v>0.23780000000000001</v>
      </c>
      <c r="K33" s="92">
        <f t="shared" si="3"/>
        <v>0.23780000000000001</v>
      </c>
      <c r="L33" s="92">
        <f t="shared" si="3"/>
        <v>0.23780000000000001</v>
      </c>
      <c r="M33" s="92">
        <f t="shared" si="3"/>
        <v>0.23780000000000001</v>
      </c>
      <c r="N33" s="92">
        <f t="shared" si="3"/>
        <v>0.23780000000000001</v>
      </c>
      <c r="O33" s="92">
        <f t="shared" si="3"/>
        <v>0.23780000000000001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2020-03-24T06:50:01Z</dcterms:modified>
</cp:coreProperties>
</file>