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FF97A504-2138-4F2B-8CB0-BFB435F6A2DF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" i="2" s="1"/>
  <c r="A34" i="2"/>
  <c r="G16" i="2"/>
  <c r="H16" i="2"/>
  <c r="I16" i="2" s="1"/>
  <c r="G17" i="2"/>
  <c r="H17" i="2"/>
  <c r="G18" i="2"/>
  <c r="H18" i="2"/>
  <c r="G19" i="2"/>
  <c r="H19" i="2"/>
  <c r="I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C7" i="51" s="1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I8" i="2" s="1"/>
  <c r="H9" i="2"/>
  <c r="I9" i="2" s="1"/>
  <c r="H10" i="2"/>
  <c r="H11" i="2"/>
  <c r="I11" i="2" s="1"/>
  <c r="H12" i="2"/>
  <c r="I12" i="2" s="1"/>
  <c r="H13" i="2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4" i="2"/>
  <c r="I18" i="2"/>
  <c r="I20" i="2"/>
  <c r="I29" i="2"/>
  <c r="I36" i="2"/>
  <c r="A22" i="2"/>
  <c r="I17" i="2"/>
  <c r="A19" i="2"/>
  <c r="A39" i="2"/>
  <c r="A38" i="2"/>
  <c r="I15" i="2" l="1"/>
  <c r="I14" i="2"/>
  <c r="I13" i="2"/>
  <c r="I10" i="2"/>
  <c r="I7" i="2"/>
  <c r="I6" i="2"/>
  <c r="I5" i="2"/>
  <c r="I4" i="2"/>
  <c r="I3" i="2"/>
  <c r="C8" i="51"/>
  <c r="C6" i="51"/>
  <c r="A23" i="2"/>
  <c r="A4" i="2"/>
  <c r="A24" i="2"/>
  <c r="A17" i="2"/>
  <c r="A21" i="2"/>
  <c r="A28" i="2"/>
  <c r="A29" i="2"/>
  <c r="A33" i="2"/>
  <c r="A37" i="2"/>
  <c r="A27" i="2"/>
  <c r="A32" i="2"/>
  <c r="A35" i="2"/>
  <c r="A25" i="2"/>
  <c r="A40" i="2"/>
  <c r="A26" i="2"/>
  <c r="A16" i="2"/>
  <c r="A36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0" i="2"/>
  <c r="A20" i="2"/>
  <c r="A18" i="2"/>
  <c r="A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FD8D3EA9-3BBE-4E22-9617-31FCD6B3D8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432F4D99-9077-4C7C-AEC0-0D88D6A0515B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1CD647F5-52D5-4A8E-AB3C-AD861D5159D7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44070518-7198-47EC-A4DB-C2EF1660A34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10356C4F-5FC3-455B-9BA9-461AC5CCB698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71892146-633D-4865-B69F-DE79D09076B3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8DE4B504-D03D-47D3-A051-1F682C59B95A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7C6CFC78-4CB2-4B5E-A2CD-BB8A8E1A04E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D198CD5B-7269-4F7F-9961-C854EC7A1125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4E0912F5-15CE-4DFD-A820-7C32713874A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98F76B07-D3B6-48C9-948F-00C9776B9E50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C4005152-BDF8-4FF0-8A8D-9B3E080F17A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3D6CF789-8423-4B58-81A5-8016B1E8C33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0B988103-D4E8-4821-808C-9286CC12638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B7ABE9A3-6EE5-4AEE-B356-6444DF42B21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7BDEC200-2B9A-45F0-AB8A-CF826CEFEE4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968EE3B6-FEE2-4534-9502-01D8F33EEBB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D63C65F4-3AB0-44F1-A681-D38853CDD73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6B0F62CA-62AD-4357-B3A1-B28912D7EE4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641A1730-82F5-4AF8-838B-3A913E5CF62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1321DA9B-4FC8-4526-A82D-393E5EAF3A14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573726B4-0567-477B-B79A-9453936BA9D5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56B7123A-6F4C-4D33-8156-06CC1C456D52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B84BDEC1-0AD7-4544-927F-26B0913915AF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46682386-CE30-4FB5-8F56-87E4CDBEA7DE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30C58502-D5DC-4538-8199-0E661C4A8930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97B1B600-9271-49A3-98A5-A2890F907876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DE3ECB28-9CEF-4410-9029-C0595F6D1AA1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9821FF61-D9E4-4E65-810D-7E9A871020E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A9942BD6-E60C-4FA1-8A2D-1E4DDD29C05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9FD0064A-61B5-4BC4-8B5A-9B80B73E08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7C3A210B-70ED-4339-A108-E99E76F19A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1F8E372F-2F03-412B-8766-034CAEFA817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3FEF4457-B03C-4ED2-A34E-4AD05D1ACB55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81B3360F-44E1-4DA2-95C2-CA8835E40CD4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885CFF75-CA61-4EAD-AACC-545C6D9ECB4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1C12CE0D-9F45-4793-96DE-B19FB90544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A490BA21-746B-4B81-80E6-A0CEE1018D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7133F478-860F-4C95-AF58-BF43E97CC7B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D0297D45-5BE4-4C34-90E7-51A6EACA1B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AAEE1EAA-D041-4346-B785-D676FCC8A9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DCC7687C-FA7E-441B-82D2-C4FAD930A1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613A4615-9A60-4521-91F0-10CC616C25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28F79A89-DDF9-46B5-91E2-BB380CE2BC1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3749B5E4-E135-4536-B7AA-4696F36516C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6372926F-A6DB-463C-A594-EEA0D1B9FF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06C2C8BD-1B1A-44FB-B49C-1F6BF114F9D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914F1D93-B011-48C8-AD05-F76445611F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6D31A02A-7EF7-4F8D-B755-C70C441260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AFA2878F-3850-439A-B7BE-33C0088A8C1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D349F41C-2AC6-4B1C-B2D2-14CA7472B66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65144718-CFA3-4D4D-89BA-35E3C4B432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DF0E4805-253F-4B96-B7EB-C6D6A89FE9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E0BEA818-A6A7-486E-8671-D1AEB4B237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AD122DAB-425D-4999-8627-8CAF9C8E4A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2D3BD745-418A-4A23-813B-DD2446823B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C85E98C6-0A14-4045-BF00-0EDC60D4AA6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1996C7BF-BB48-480A-B155-51219286B95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661B3DD3-70BA-48B4-8AF6-76F5B616B0B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C0605255-27D7-4AB2-A94C-25751FF2CD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4624D9FA-1EB3-4DCF-A56D-87675EDF93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394DE9B6-F87F-4E44-91D8-3D39F502F4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674B4B94-A307-41A5-B283-35637F87AF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C98AC1FE-065C-4278-9B53-ECC3D5126AE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EC538DA8-1996-4AF5-9D89-7FBC2361CC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88A095AF-6217-42A3-80E3-AE8090B720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156B9D84-1B4A-4D66-9B64-3E4404F07A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021B919A-7C54-402F-AFAA-3A258061DA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56B015AD-52CE-409D-BCE1-31CF2D1317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446B9DD0-F338-4D89-AB2C-95F7BC278A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703974B0-367E-4E85-9F0A-37D4D8B95D4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439A5D75-484F-429D-80CD-CE8206022B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55F6A23F-5094-416B-9B9B-908970C791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A3F11BC4-8756-4948-9EB4-E4AAAE8E32B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0028921E-A151-44AF-8F69-42491C2D4C3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DBE6CE4A-35B4-4BFF-A032-2F1970B33C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1CC95FB5-A787-4D59-9ABE-A807E0CD92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BB533736-D528-4C20-9C4D-366933EBFA9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D2ACAFED-591C-4806-BA55-2E240617092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426B340A-BF36-4FA7-BBDB-F3DC0153325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6ED5FB5B-0262-4587-B066-0BDD9B6E917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5DA024EB-8DA4-4828-A70F-D82E63B9D2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0C8C46E4-EDA5-4C7F-811B-E71705B585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13A2273C-F6DD-4493-A400-46A4E80E85B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CB4EABC2-B7D5-435C-9DF5-D3F2C57A133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36C38CDA-C940-4CC3-856F-49EA697BD6B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39CCE772-54FD-4010-A08F-F447AB0EDE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387C7393-BC47-4ACD-A7DE-2C848FE74B1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3E2F58F8-22DE-4E75-BE60-2376186180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CEE56DB1-10DB-42F7-8951-F4CB4D957A2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72E90B1D-F11D-4E60-82CF-2C4BCFAA69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D952BCE0-BFF8-4E31-B08D-A75BB39184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4EF1D20B-A18D-4600-AB1C-3DF2DB0A59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D2F9C103-590B-4A29-97F4-23110D69C6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BD330DCC-F0E6-47A8-80DC-65C876F8689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18173163-EDFA-4941-B2E0-726A4E090F2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A0131564-5B10-40C0-84CB-20EF7385A3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F3AB82C0-CC92-477D-911A-79D50D1F72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98DFABA8-9ECD-48E5-B117-FB355DAE07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1430072A-8BA6-46FF-876E-5306BF8A1E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6B18CDD0-E4B6-4348-95F1-31A747DC9D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3DB74597-4157-48EF-9633-48A5E4B13B0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92CC934A-83BE-410A-8623-8C612A58C7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20768D51-F75B-4827-AC1E-89219670D23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75BE6F3D-F98B-42C9-8B18-831873628F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8E8548F6-1A94-4800-9976-C2EEA7A77D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CC779BD3-B857-482E-B8B4-FBDEA6257CA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3C5C438D-B663-40BD-9653-11AD1B81C93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A8C694C4-9388-4082-9B34-E8E68DB9DEE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B08488FD-B02B-4B98-A2C6-C2106A7CE0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F437F7A2-5B96-46CD-A073-70B93E5857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0540DFE4-22C1-4D9E-B3D9-030A33F475A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F6C85DD5-16A9-4EE3-A059-4E8119F0828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9FEDF780-3381-4966-BEFD-8488CC4C930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035571EB-B8F3-459B-BC1C-CD68871A83E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B7A8EA26-84E6-4C4A-8C33-4FFD4AFDD97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2AD9F0E9-E293-4AB2-A259-66B5D4B4083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15ACEBF3-6C07-49E4-A864-9C738B1A82D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55A063DF-3846-44CE-9508-73165E8B0A1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8CC189DB-9040-4239-996C-DAC9D21AA28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93A1D1E1-E74B-4EE6-825D-A09C01E7FD0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054FC166-11B5-478F-BB61-271B5E167E8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46D0A220-0C22-49AF-90C6-74BA27463A6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AC121988-C9F8-479F-8D9F-782F6A82B3B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1AF03E1F-C075-43DF-A9FB-8EA459D8C76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20839AAA-DE04-4811-A129-9B321D5B652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59BC90E2-0A50-4224-A040-CEF3A0CEEA6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4D27A992-4F2F-4174-B0C3-3ADD2EC4AE5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FF7E6F11-73B2-4A61-8AC6-14E105BFFA8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26D7A295-AA1D-4893-BB43-81EFC2A5494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77F45D5D-7D4D-499E-A746-8400BC9F043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392DE500-A9F8-42BF-9E85-468F05DBC2C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37F5166E-0AAD-4F86-8995-298958DE7CB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34D0611A-7D51-4DDD-A72E-AE7BF669039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21472C5B-BE4F-4686-86A4-185E81519CB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38E7025D-AED4-47DE-898B-CF7F3B7AD01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60112C85-BAF5-4AF3-A412-09129838BB5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196BE133-3D87-424C-BF9E-AA2605BAF90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FECAAF2A-0A9A-46C0-BA6C-5A9090C25CF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0B4D1B63-50F8-4BE8-B14F-3B0BD68E9A1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F34114EA-A955-4687-BB3C-356157FA924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3C57C3AC-35B6-4322-82A5-26334D31390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671E53BB-4140-4E4E-BC1B-19F255660BF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D89CA329-7388-4D72-B346-8CD9D3FD3A7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6E641A35-2D9B-4E84-8A98-87C567EEA82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F2D33AB7-6483-44A6-A68E-953B3B9C4F8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B6EEAE82-D259-41A7-A86D-68F7F1AAAD7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3F98347D-2A2D-4E9C-94B2-EBBF5670330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86734A4D-4F9F-4C8A-9FF7-C722E6EBD94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11CE734B-2DAF-442E-A250-39AE91BDB18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19578801-FB19-48E6-873A-F4D26D59EA7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1E1553E3-9A07-4CF9-A1B2-DB28916D56D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79085A4C-5956-40E8-91F0-A9F218B2131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2019992A-6E55-453D-9EA8-869961DF3BD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6798C00A-82E1-472B-A1E4-55304C78AA8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F5058FD3-6D71-48B8-8435-AA3B715D0E1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7ABF9401-B9EC-4B1B-BA78-CDF10DD9CB0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AB1F41A2-6688-4217-80D2-57C798B140A2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1DB2F47F-7B9C-4A61-A7E7-993D651D537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160BA48C-B6A9-4599-ACDF-46953B7A951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799E34D1-6835-4932-8239-B7BC3AC08BA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9DA3FFDF-4B4A-463B-A2BE-15087927E11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19543492-6B90-42DA-9EBB-58E074C750F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94472D9A-FD5C-41A5-9590-908143760BB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DA864FC4-98AD-48F6-B13A-6348437CE88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34621C89-591F-4907-8D6C-706A6452A98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93310BAE-B019-44F6-9380-C83EA0AD16F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89A4544B-4070-426A-858D-901D0B17E6B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28AE35C9-65B0-4D38-B8D2-9A41DD19622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4BF90FA6-355B-4586-BAD9-AA5CBC8DBE9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F1F60E3E-4B3E-4FBD-8137-CA801DE1295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A1B53E50-15FA-40C2-A7E4-1DB0225DF1A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4D947DA9-7FC0-4E9A-A246-C02F51E2A6D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EBB75A86-E526-4A0E-A438-9CF9F059083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CC599E65-4575-4CF1-8748-4C307C89B4C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D1A21CFB-AE83-490A-A1BC-7B1B071370C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08FCEE0A-7486-44CF-8A02-3E8A7036975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05C32F34-7ACA-47A8-BE4A-17212D15D81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208AC65C-B082-4427-AC94-46344F27324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0B784E66-4442-434F-9D2D-B0A0956FB98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2B36CDF2-7D2E-49BF-A938-F7C64C72128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A331BE12-1655-4570-945B-809065DA8FC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C4FE6823-8346-48EF-86ED-3ED774C7DAF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D255840E-AAE3-4329-BEBB-40771857222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C82B7044-8059-4A4A-8631-D49CB47246B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FBB52039-65F4-4BE8-B1BB-A07F6078C9E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593E2D0B-BFB1-4EC6-A0E8-4B8C25CA105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EDC00AC4-EA0F-49B0-B53E-5242E339728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4335B5E5-BC2E-4AB0-AB4B-AF0E71C441C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BE7D61D3-D1E2-40A3-B172-59A95AC7E4F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6CB63D2E-CD14-4FB6-93B8-B0C51F4746D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9889D3BB-3ECF-4598-9971-98239A84788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E2E6B576-4DAD-4C50-AE07-EFE1E7DB581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2F2C5AB3-3026-4C30-8451-EE28103E120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A5EDB45D-B3D4-4AF4-BE61-7F9F52CF127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24BF4E22-06D1-4204-9C6E-C716B6750F5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4FF9D50D-3137-4956-BBBB-967A04A816D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7A5F11BD-16C2-47F7-A53F-05AB1A27B80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F515173D-C4AB-40A2-8233-4C7062EE38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BF291996-6071-45E7-956E-76058E1AA36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511F6FD3-FFCE-4CFE-BF85-0C8B7CC65CD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E51E3F95-C05B-47DC-A114-2C8A273CF6E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F86D301C-3452-44C9-BD55-77D6181543C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BC1066D0-5563-4707-A9D0-1E80A100BE7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CDFA9E95-D7A8-470B-A075-B495A46F50E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F6634C2F-4CA2-4EE3-BB32-6A5AF5D5320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16E3F5E0-917A-4169-9722-8944DD70943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5C9489CB-028A-4548-8959-7FF0FC561EF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6C958795-B91E-4EE6-B741-395C78C577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0638B998-62B3-4167-8170-91278D8CEF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6309E5D6-1E9B-408A-98FA-04ADE97E189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2E77FDBA-7934-4407-8154-9BA32FF3174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AC70D353-F41C-42F9-BEBC-9897853352D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AB8E4063-514B-42A0-954D-4E9E264BCBE0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070CE9B2-38F6-45D0-8C77-44E78317C25C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270F0BBB-FC3D-43D3-B522-5E65E89DBAC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58FFD280-8F84-4A62-B0D4-25188F30D89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A50B5348-8C91-4BCA-BF6B-47F92B2C757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F66837F8-1F61-499B-A04B-3ED58A8CD59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07C942C9-F17C-40AE-873D-E13530E8DA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05DCEC95-C2AB-4EFD-924B-7AB45B7E65B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43192391-799C-476F-B6D3-CB430BC8E41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19B58FB5-04E2-41CB-89BB-99648B8CD68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F74C6844-C3D3-4A6C-894E-FFED588E2D2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B1F192D1-DE8F-40AF-938E-33005B0E1F7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4B87F900-E20E-4B32-823D-D37DD282002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E952071C-9207-450C-9357-E4C478EAD8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94E43D07-841D-4B99-ADC3-EB228C6B460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AB659DD3-9512-422F-98ED-A742F47D43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035455EE-EA59-4FE5-B728-12EA1F5C88F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B66C63DC-E126-4266-8BD2-0E95C7BE9F0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5B53F477-5811-4BD4-B65F-47B2C42241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2290AA9E-70D4-4563-BD8C-1086D3F80E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BF1BDC6B-F214-4D40-AD2F-2BEF75C52AE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D2FC206A-EF95-4DBD-9A8F-638E7BC181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1A589567-C9B8-494D-9D6C-BD9B088694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A7DFA1AD-EEEB-4004-98B3-D86D486CA24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F9E0CBD1-78BD-448C-8C7F-5AB91A4EB5E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DD8856CE-56A8-419B-8EB5-AEBF15B55AE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3679582B-54B0-41E0-858B-12456D38F6D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2453CFC2-E7B0-454A-B377-42D2ECEF33B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93406BB3-FE8E-426D-B636-A249859B092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B9703039-CC1F-4FDB-B6C1-3BAFF0C9F4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234DC4C6-0A5F-49F9-8397-E8124BF9C1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637CDEA9-CCB0-480F-9576-B527F767FB9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65B2D0A0-D86E-401A-AB31-59AA6C2DB1C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8087C79A-ED24-4B38-B7B5-0E31CE19258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AF340EA1-8206-42B3-AFD8-827ECE123AE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1338C76F-FDDB-4962-A932-2515B8F3571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771EEFBB-DAE1-4192-80CF-6E780F88C31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AFE9CCF5-98E5-4683-90E7-7F024572298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CBA9C1A4-04B8-4CAB-BD57-C8A12E8920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6654EDDD-C4EB-4FE5-ACE9-CCBF3B3CA8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44F7E62D-D356-493C-81E3-CBCF4FE75CF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A721051C-9850-4905-B713-10A5A1E0B9D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B4BF5C79-8815-4F69-A086-114E11E4B4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B75F06F8-F5BE-4B17-9809-FF694CF3361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E533BDF9-9085-40D3-9FFC-CF4A78ADA1B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24D94971-47A4-43C3-83D7-AA8BFCDA09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C99DFCFD-B0E1-47C7-8357-CECA36C30C1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FF017CD6-887D-4106-B3D3-79420B4977F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77A8CB3D-A813-4C1E-A833-BAE3BC669C7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7492C739-4AE9-4196-80DF-548676B91AE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946D7496-F98F-4E37-9ABA-40C14743D7E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66944243-ACA8-4EEE-BE4F-F3D69638B89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9820C7CD-C001-4EC5-94CE-1C989006CF93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B6B7E20E-FD5A-43F3-BBEF-7A99FBC297F7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741798B4-4008-4E8F-9BE4-096F4575292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0518A6C4-A358-420A-8797-87C1A3A5A1B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6873F127-A0A6-41EF-9B80-1964F939394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9BE62F4C-AE8C-448A-A8F6-666D951C963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0749E61A-56A0-4337-B639-F2F3663D17A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A55D684E-B192-43AD-9F25-A0EC746CAA2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A246B0BE-2998-4ECF-835C-6ED80C431DF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69714F5B-609F-44C2-8D77-BE74275A3EE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408581BF-DE2F-4E4C-85F3-5D29837DEC3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9F44E9DA-DC25-4398-A13F-B66A43A938A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28C4F98E-12DC-4789-A2B7-00E7BAA36C2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9D84D023-B5A3-4860-8EEC-997467AA66C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FF572891-2DD5-4439-8BBB-91D7AEE4733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ABDFA5BB-D00F-4C8C-B600-D0AC35F1D9E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145ADC12-4524-4A8B-910E-A5991FC5F5DD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191DF956-E6F9-4D06-997A-B807C8A8342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07035CCE-68A5-42F1-83B8-FC0CED1D1717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CF0C622B-A534-4791-93F1-1405BF594E4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28EEBC6E-035F-4CC6-82A7-F016647CCAD7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7DC8E60F-11F6-4565-BEC2-16CF4949511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CF8D1296-E282-4257-A421-15AFC4C0D18B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6F12462A-7323-49B5-AF0B-6D998B5015C4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B31FBDAD-9B04-426F-BAFA-D051671F12D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A9CAA291-B275-4319-ABAD-C4AC3169BF7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9BD21234-1568-47B3-A597-7E911C3BDCE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64536149-7ABB-4A15-AEFF-3EF18C565BD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7290086B-7203-4DBC-95BB-4B6A358C49D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6F13FA02-C515-49BB-B5E4-0022BC674373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5B373827-90C8-467A-A814-2D3B1469145F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9AB813F8-F8A1-45AB-BBA1-D0D4A637DB3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1F491514-A8BF-4CF2-9278-183DD15401C7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A8CA7190-1904-4A2B-B019-A9265569101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8AA99B2B-90CA-410C-BC6A-AC34530735E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185033C7-32B4-429B-B91E-8D6098AB405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928A9E97-93C5-49AC-A748-690C20C45D5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912C66BA-74C6-4D09-A683-648504ADA75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76DA203D-D7C9-4D94-B44F-54C577E51301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563D1867-4E95-4B95-BF1A-A12640EE55F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2C26532D-3C56-4395-9A36-A6B8F67D9C3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59A402CF-D33D-4C92-AAD6-0B101096EBE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6A648CB8-AA32-4E73-B30F-FF65F90E207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946AB3FD-458B-4D19-A5E4-318A17A9B47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1FABF442-A4BF-467B-AB81-C813D67D2E6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2A2942DB-3AD6-43FA-AE46-EC624A77965E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42103523-C08D-4976-A81A-8D6A86DBD150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020E1405-738A-469D-AD65-01B5C18526B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6A88FE8F-5249-463C-AEAF-E54B047F2D4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570B11F4-A8F5-4833-8AC4-F33EFCCD970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7B1F3B7C-842F-412D-8902-CADF1E2B5C1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A8FE10D1-2242-4237-AD69-CA195F993A6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F57545F7-45A4-4947-BE93-7274FBDE277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23DE6EA7-1658-42E8-BD3C-9B0B4BA1F82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1AB04AC5-9B73-434B-97D7-87427609534B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81F1561E-17E5-4C30-986E-9C6185AB730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553C86E8-B6F6-427B-AB39-D6927C46AC07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905CF8EB-BBD7-418C-8C4A-C90D5A459BA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<sst xmlns="http://schemas.openxmlformats.org/spreadsheetml/2006/main" count="1102" uniqueCount="271">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</sst>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2745435</v>
      </c>
    </row>
    <row r="8" spans="1:3" ht="15" customHeight="1" x14ac:dyDescent="0.25">
      <c r="B8" s="7" t="s">
        <v>106</v>
      </c>
      <c r="C8" s="70">
        <v>0.252</v>
      </c>
    </row>
    <row r="9" spans="1:3" ht="15" customHeight="1" x14ac:dyDescent="0.25">
      <c r="B9" s="9" t="s">
        <v>107</v>
      </c>
      <c r="C9" s="71">
        <v>2.5600000000000001E-2</v>
      </c>
    </row>
    <row r="10" spans="1:3" ht="15" customHeight="1" x14ac:dyDescent="0.25">
      <c r="B10" s="9" t="s">
        <v>105</v>
      </c>
      <c r="C10" s="71">
        <v>0.57262748718261702</v>
      </c>
    </row>
    <row r="11" spans="1:3" ht="15" customHeight="1" x14ac:dyDescent="0.25">
      <c r="B11" s="7" t="s">
        <v>108</v>
      </c>
      <c r="C11" s="70">
        <v>0.69400000000000006</v>
      </c>
    </row>
    <row r="12" spans="1:3" ht="15" customHeight="1" x14ac:dyDescent="0.25">
      <c r="B12" s="7" t="s">
        <v>109</v>
      </c>
      <c r="C12" s="70">
        <v>0.84900000000000009</v>
      </c>
    </row>
    <row r="13" spans="1:3" ht="15" customHeight="1" x14ac:dyDescent="0.25">
      <c r="B13" s="7" t="s">
        <v>110</v>
      </c>
      <c r="C13" s="70">
        <v>0.439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0.1673</v>
      </c>
    </row>
    <row r="24" spans="1:3" ht="15" customHeight="1" x14ac:dyDescent="0.25">
      <c r="B24" s="20" t="s">
        <v>102</v>
      </c>
      <c r="C24" s="71">
        <v>0.62609999999999999</v>
      </c>
    </row>
    <row r="25" spans="1:3" ht="15" customHeight="1" x14ac:dyDescent="0.25">
      <c r="B25" s="20" t="s">
        <v>103</v>
      </c>
      <c r="C25" s="71">
        <v>0.1709</v>
      </c>
    </row>
    <row r="26" spans="1:3" ht="15" customHeight="1" x14ac:dyDescent="0.25">
      <c r="B26" s="20" t="s">
        <v>104</v>
      </c>
      <c r="C26" s="71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0.34100000000000003</v>
      </c>
    </row>
    <row r="30" spans="1:3" ht="14.25" customHeight="1" x14ac:dyDescent="0.25">
      <c r="B30" s="30" t="s">
        <v>76</v>
      </c>
      <c r="C30" s="73">
        <v>4.8000000000000001E-2</v>
      </c>
    </row>
    <row r="31" spans="1:3" ht="14.25" customHeight="1" x14ac:dyDescent="0.25">
      <c r="B31" s="30" t="s">
        <v>77</v>
      </c>
      <c r="C31" s="73">
        <v>0.11199999999999999</v>
      </c>
    </row>
    <row r="32" spans="1:3" ht="14.25" customHeight="1" x14ac:dyDescent="0.25">
      <c r="B32" s="30" t="s">
        <v>78</v>
      </c>
      <c r="C32" s="73">
        <v>0.499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20.7</v>
      </c>
    </row>
    <row r="38" spans="1:5" ht="15" customHeight="1" x14ac:dyDescent="0.25">
      <c r="B38" s="16" t="s">
        <v>91</v>
      </c>
      <c r="C38" s="75">
        <v>27.8</v>
      </c>
      <c r="D38" s="17"/>
      <c r="E38" s="18"/>
    </row>
    <row r="39" spans="1:5" ht="15" customHeight="1" x14ac:dyDescent="0.25">
      <c r="B39" s="16" t="s">
        <v>90</v>
      </c>
      <c r="C39" s="75">
        <v>33.700000000000003</v>
      </c>
      <c r="D39" s="17"/>
      <c r="E39" s="17"/>
    </row>
    <row r="40" spans="1:5" ht="15" customHeight="1" x14ac:dyDescent="0.25">
      <c r="B40" s="16" t="s">
        <v>171</v>
      </c>
      <c r="C40" s="75">
        <v>2.58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3.1300000000000001E-2</v>
      </c>
      <c r="D45" s="17"/>
    </row>
    <row r="46" spans="1:5" ht="15.75" customHeight="1" x14ac:dyDescent="0.25">
      <c r="B46" s="16" t="s">
        <v>11</v>
      </c>
      <c r="C46" s="71">
        <v>0.1091</v>
      </c>
      <c r="D46" s="17"/>
    </row>
    <row r="47" spans="1:5" ht="15.75" customHeight="1" x14ac:dyDescent="0.25">
      <c r="B47" s="16" t="s">
        <v>12</v>
      </c>
      <c r="C47" s="71">
        <v>0.36170000000000002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1.3749596780049975</v>
      </c>
      <c r="D51" s="17"/>
    </row>
    <row r="52" spans="1:4" ht="15" customHeight="1" x14ac:dyDescent="0.25">
      <c r="B52" s="16" t="s">
        <v>125</v>
      </c>
      <c r="C52" s="76">
        <v>1.24482757294</v>
      </c>
    </row>
    <row r="53" spans="1:4" ht="15.75" customHeight="1" x14ac:dyDescent="0.25">
      <c r="B53" s="16" t="s">
        <v>126</v>
      </c>
      <c r="C53" s="76">
        <v>1.24482757294</v>
      </c>
    </row>
    <row r="54" spans="1:4" ht="15.75" customHeight="1" x14ac:dyDescent="0.25">
      <c r="B54" s="16" t="s">
        <v>127</v>
      </c>
      <c r="C54" s="76">
        <v>1.0311390201299899</v>
      </c>
    </row>
    <row r="55" spans="1:4" ht="15.75" customHeight="1" x14ac:dyDescent="0.25">
      <c r="B55" s="16" t="s">
        <v>128</v>
      </c>
      <c r="C55" s="76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2.1759475900795508E-2</v>
      </c>
    </row>
    <row r="59" spans="1:4" ht="15.75" customHeight="1" x14ac:dyDescent="0.25">
      <c r="B59" s="16" t="s">
        <v>132</v>
      </c>
      <c r="C59" s="70">
        <v>0.51214903195702188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36.247519202644909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44.666649407350029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72.912225149850372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1.2236498995725122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1.110487833498478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1.110487833498478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1.110487833498478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1.110487833498478</v>
      </c>
      <c r="E13" s="86" t="s">
        <v>202</v>
      </c>
    </row>
    <row r="14" spans="1:5" ht="15.75" customHeight="1" x14ac:dyDescent="0.25">
      <c r="A14" s="11" t="s">
        <v>187</v>
      </c>
      <c r="B14" s="85">
        <v>0.70900000000000007</v>
      </c>
      <c r="C14" s="85">
        <v>0.95</v>
      </c>
      <c r="D14" s="86">
        <v>14.191711276470395</v>
      </c>
      <c r="E14" s="86" t="s">
        <v>202</v>
      </c>
    </row>
    <row r="15" spans="1:5" ht="15.75" customHeight="1" x14ac:dyDescent="0.25">
      <c r="A15" s="11" t="s">
        <v>209</v>
      </c>
      <c r="B15" s="85">
        <v>0.70900000000000007</v>
      </c>
      <c r="C15" s="85">
        <v>0.95</v>
      </c>
      <c r="D15" s="86">
        <v>14.191711276470395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0.24799655875910087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0.46500000000000002</v>
      </c>
      <c r="C18" s="85">
        <v>0.95</v>
      </c>
      <c r="D18" s="87">
        <v>1.7836697530248278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1.7836697530248278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1.7836697530248278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9.0332234091804775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24.192824415868042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4.6601859455142458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20.497190899555484</v>
      </c>
      <c r="E24" s="86" t="s">
        <v>202</v>
      </c>
    </row>
    <row r="25" spans="1:5" ht="15.75" customHeight="1" x14ac:dyDescent="0.25">
      <c r="A25" s="52" t="s">
        <v>87</v>
      </c>
      <c r="B25" s="85">
        <v>0.21899999999999997</v>
      </c>
      <c r="C25" s="85">
        <v>0.95</v>
      </c>
      <c r="D25" s="86">
        <v>20.50084196930549</v>
      </c>
      <c r="E25" s="86" t="s">
        <v>202</v>
      </c>
    </row>
    <row r="26" spans="1:5" ht="15.75" customHeight="1" x14ac:dyDescent="0.25">
      <c r="A26" s="52" t="s">
        <v>137</v>
      </c>
      <c r="B26" s="85">
        <v>0.70900000000000007</v>
      </c>
      <c r="C26" s="85">
        <v>0.95</v>
      </c>
      <c r="D26" s="86">
        <v>4.6428641054924311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3.9975934807066564</v>
      </c>
      <c r="E27" s="86" t="s">
        <v>202</v>
      </c>
    </row>
    <row r="28" spans="1:5" ht="15.75" customHeight="1" x14ac:dyDescent="0.25">
      <c r="A28" s="52" t="s">
        <v>84</v>
      </c>
      <c r="B28" s="85">
        <v>0.37</v>
      </c>
      <c r="C28" s="85">
        <v>0.95</v>
      </c>
      <c r="D28" s="86">
        <v>0.68882962930339042</v>
      </c>
      <c r="E28" s="86" t="s">
        <v>202</v>
      </c>
    </row>
    <row r="29" spans="1:5" ht="15.75" customHeight="1" x14ac:dyDescent="0.25">
      <c r="A29" s="52" t="s">
        <v>58</v>
      </c>
      <c r="B29" s="85">
        <v>0.46500000000000002</v>
      </c>
      <c r="C29" s="85">
        <v>0.95</v>
      </c>
      <c r="D29" s="86">
        <v>63.934132245620098</v>
      </c>
      <c r="E29" s="86" t="s">
        <v>202</v>
      </c>
    </row>
    <row r="30" spans="1:5" ht="15.75" customHeight="1" x14ac:dyDescent="0.25">
      <c r="A30" s="52" t="s">
        <v>67</v>
      </c>
      <c r="B30" s="85">
        <v>9.0000000000000011E-3</v>
      </c>
      <c r="C30" s="85">
        <v>0.95</v>
      </c>
      <c r="D30" s="86">
        <v>1.2528760783438724</v>
      </c>
      <c r="E30" s="86" t="s">
        <v>202</v>
      </c>
    </row>
    <row r="31" spans="1:5" ht="15.75" customHeight="1" x14ac:dyDescent="0.25">
      <c r="A31" s="52" t="s">
        <v>28</v>
      </c>
      <c r="B31" s="85">
        <v>0.92749999999999999</v>
      </c>
      <c r="C31" s="85">
        <v>0.95</v>
      </c>
      <c r="D31" s="86">
        <v>0.47412256872115971</v>
      </c>
      <c r="E31" s="86" t="s">
        <v>202</v>
      </c>
    </row>
    <row r="32" spans="1:5" ht="15.75" customHeight="1" x14ac:dyDescent="0.25">
      <c r="A32" s="52" t="s">
        <v>83</v>
      </c>
      <c r="B32" s="85">
        <v>0.72499999999999998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0.47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0.45799999999999996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0.91599999999999993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0.24100000000000002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0.17600000000000002</v>
      </c>
      <c r="C37" s="85">
        <v>0.95</v>
      </c>
      <c r="D37" s="86">
        <v>2.060337016073285</v>
      </c>
      <c r="E37" s="86" t="s">
        <v>202</v>
      </c>
    </row>
    <row r="38" spans="1:6" ht="15.75" customHeight="1" x14ac:dyDescent="0.25">
      <c r="A38" s="52" t="s">
        <v>60</v>
      </c>
      <c r="B38" s="85">
        <v>0.17600000000000002</v>
      </c>
      <c r="C38" s="85">
        <v>0.95</v>
      </c>
      <c r="D38" s="86">
        <v>0.49808085341524744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0.26370718920000003</v>
      </c>
      <c r="C3" s="26">
        <f>frac_mam_1_5months * 2.6</f>
        <v>0.26370718920000003</v>
      </c>
      <c r="D3" s="26">
        <f>frac_mam_6_11months * 2.6</f>
        <v>0.369965453</v>
      </c>
      <c r="E3" s="26">
        <f>frac_mam_12_23months * 2.6</f>
        <v>0.25627724460000001</v>
      </c>
      <c r="F3" s="26">
        <f>frac_mam_24_59months * 2.6</f>
        <v>0.13644635506666666</v>
      </c>
    </row>
    <row r="4" spans="1:6" ht="15.75" customHeight="1" x14ac:dyDescent="0.25">
      <c r="A4" s="3" t="s">
        <v>66</v>
      </c>
      <c r="B4" s="26">
        <f>frac_sam_1month * 2.6</f>
        <v>0.13754355679999999</v>
      </c>
      <c r="C4" s="26">
        <f>frac_sam_1_5months * 2.6</f>
        <v>0.13754355679999999</v>
      </c>
      <c r="D4" s="26">
        <f>frac_sam_6_11months * 2.6</f>
        <v>6.6274689000000012E-2</v>
      </c>
      <c r="E4" s="26">
        <f>frac_sam_12_23months * 2.6</f>
        <v>5.9893311399999996E-2</v>
      </c>
      <c r="F4" s="26">
        <f>frac_sam_24_59months * 2.6</f>
        <v>2.371924533333333E-2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571154.41102</v>
      </c>
      <c r="C2" s="78">
        <v>1613609</v>
      </c>
      <c r="D2" s="78">
        <v>2813020</v>
      </c>
      <c r="E2" s="78">
        <v>2197618</v>
      </c>
      <c r="F2" s="78">
        <v>1595218</v>
      </c>
      <c r="G2" s="22">
        <f t="shared" ref="G2:G40" si="0">C2+D2+E2+F2</f>
        <v>8219465</v>
      </c>
      <c r="H2" s="22">
        <f t="shared" ref="H2:H40" si="1">(B2 + stillbirth*B2/(1000-stillbirth))/(1-abortion)</f>
        <v>668805.34129125322</v>
      </c>
      <c r="I2" s="22">
        <f>G2-H2</f>
        <v>7550659.6587087465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570568.1146666666</v>
      </c>
      <c r="C3" s="78">
        <v>1606000</v>
      </c>
      <c r="D3" s="78">
        <v>2858000</v>
      </c>
      <c r="E3" s="78">
        <v>2251000</v>
      </c>
      <c r="F3" s="78">
        <v>1648000</v>
      </c>
      <c r="G3" s="22">
        <f t="shared" si="0"/>
        <v>8363000</v>
      </c>
      <c r="H3" s="22">
        <f t="shared" si="1"/>
        <v>668118.80517225759</v>
      </c>
      <c r="I3" s="22">
        <f t="shared" ref="I3:I15" si="3">G3-H3</f>
        <v>7694881.1948277429</v>
      </c>
    </row>
    <row r="4" spans="1:9" ht="15.75" customHeight="1" x14ac:dyDescent="0.25">
      <c r="A4" s="7">
        <f t="shared" si="2"/>
        <v>2019</v>
      </c>
      <c r="B4" s="77">
        <v>569816.22133333329</v>
      </c>
      <c r="C4" s="78">
        <v>1596000</v>
      </c>
      <c r="D4" s="78">
        <v>2898000</v>
      </c>
      <c r="E4" s="78">
        <v>2304000</v>
      </c>
      <c r="F4" s="78">
        <v>1701000</v>
      </c>
      <c r="G4" s="22">
        <f t="shared" si="0"/>
        <v>8499000</v>
      </c>
      <c r="H4" s="22">
        <f t="shared" si="1"/>
        <v>667238.3597660556</v>
      </c>
      <c r="I4" s="22">
        <f t="shared" si="3"/>
        <v>7831761.6402339442</v>
      </c>
    </row>
    <row r="5" spans="1:9" ht="15.75" customHeight="1" x14ac:dyDescent="0.25">
      <c r="A5" s="7">
        <f t="shared" si="2"/>
        <v>2020</v>
      </c>
      <c r="B5" s="77">
        <v>568918.26</v>
      </c>
      <c r="C5" s="78">
        <v>1586000</v>
      </c>
      <c r="D5" s="78">
        <v>2930000</v>
      </c>
      <c r="E5" s="78">
        <v>2358000</v>
      </c>
      <c r="F5" s="78">
        <v>1757000</v>
      </c>
      <c r="G5" s="22">
        <f t="shared" si="0"/>
        <v>8631000</v>
      </c>
      <c r="H5" s="22">
        <f t="shared" si="1"/>
        <v>666186.8729449457</v>
      </c>
      <c r="I5" s="22">
        <f t="shared" si="3"/>
        <v>7964813.1270550545</v>
      </c>
    </row>
    <row r="6" spans="1:9" ht="15.75" customHeight="1" x14ac:dyDescent="0.25">
      <c r="A6" s="7">
        <f t="shared" si="2"/>
        <v>2021</v>
      </c>
      <c r="B6" s="77">
        <v>565326.06400000001</v>
      </c>
      <c r="C6" s="78">
        <v>1570000</v>
      </c>
      <c r="D6" s="78">
        <v>2965000</v>
      </c>
      <c r="E6" s="78">
        <v>2410000</v>
      </c>
      <c r="F6" s="78">
        <v>1810000</v>
      </c>
      <c r="G6" s="22">
        <f t="shared" si="0"/>
        <v>8755000</v>
      </c>
      <c r="H6" s="22">
        <f t="shared" si="1"/>
        <v>661980.51503995364</v>
      </c>
      <c r="I6" s="22">
        <f t="shared" si="3"/>
        <v>8093019.4849600466</v>
      </c>
    </row>
    <row r="7" spans="1:9" ht="15.75" customHeight="1" x14ac:dyDescent="0.25">
      <c r="A7" s="7">
        <f t="shared" si="2"/>
        <v>2022</v>
      </c>
      <c r="B7" s="77">
        <v>561516.625</v>
      </c>
      <c r="C7" s="78">
        <v>1554000</v>
      </c>
      <c r="D7" s="78">
        <v>2996000</v>
      </c>
      <c r="E7" s="78">
        <v>2465000</v>
      </c>
      <c r="F7" s="78">
        <v>1866000</v>
      </c>
      <c r="G7" s="22">
        <f t="shared" si="0"/>
        <v>8881000</v>
      </c>
      <c r="H7" s="22">
        <f t="shared" si="1"/>
        <v>657519.77184797986</v>
      </c>
      <c r="I7" s="22">
        <f t="shared" si="3"/>
        <v>8223480.2281520199</v>
      </c>
    </row>
    <row r="8" spans="1:9" ht="15.75" customHeight="1" x14ac:dyDescent="0.25">
      <c r="A8" s="7">
        <f t="shared" si="2"/>
        <v>2023</v>
      </c>
      <c r="B8" s="77">
        <v>557437.29599999997</v>
      </c>
      <c r="C8" s="78">
        <v>1535000</v>
      </c>
      <c r="D8" s="78">
        <v>3019000</v>
      </c>
      <c r="E8" s="78">
        <v>2520000</v>
      </c>
      <c r="F8" s="78">
        <v>1923000</v>
      </c>
      <c r="G8" s="22">
        <f t="shared" si="0"/>
        <v>8997000</v>
      </c>
      <c r="H8" s="22">
        <f t="shared" si="1"/>
        <v>652742.99525054102</v>
      </c>
      <c r="I8" s="22">
        <f t="shared" si="3"/>
        <v>8344257.0047494592</v>
      </c>
    </row>
    <row r="9" spans="1:9" ht="15.75" customHeight="1" x14ac:dyDescent="0.25">
      <c r="A9" s="7">
        <f t="shared" si="2"/>
        <v>2024</v>
      </c>
      <c r="B9" s="77">
        <v>553056.7350000001</v>
      </c>
      <c r="C9" s="78">
        <v>1512000</v>
      </c>
      <c r="D9" s="78">
        <v>3032000</v>
      </c>
      <c r="E9" s="78">
        <v>2575000</v>
      </c>
      <c r="F9" s="78">
        <v>1980000</v>
      </c>
      <c r="G9" s="22">
        <f t="shared" si="0"/>
        <v>9099000</v>
      </c>
      <c r="H9" s="22">
        <f t="shared" si="1"/>
        <v>647613.48466964578</v>
      </c>
      <c r="I9" s="22">
        <f t="shared" si="3"/>
        <v>8451386.5153303538</v>
      </c>
    </row>
    <row r="10" spans="1:9" ht="15.75" customHeight="1" x14ac:dyDescent="0.25">
      <c r="A10" s="7">
        <f t="shared" si="2"/>
        <v>2025</v>
      </c>
      <c r="B10" s="77">
        <v>548346.10400000005</v>
      </c>
      <c r="C10" s="78">
        <v>1484000</v>
      </c>
      <c r="D10" s="78">
        <v>3031000</v>
      </c>
      <c r="E10" s="78">
        <v>2627000</v>
      </c>
      <c r="F10" s="78">
        <v>2036000</v>
      </c>
      <c r="G10" s="22">
        <f t="shared" si="0"/>
        <v>9178000</v>
      </c>
      <c r="H10" s="22">
        <f t="shared" si="1"/>
        <v>642097.47163907869</v>
      </c>
      <c r="I10" s="22">
        <f t="shared" si="3"/>
        <v>8535902.5283609219</v>
      </c>
    </row>
    <row r="11" spans="1:9" ht="15.75" customHeight="1" x14ac:dyDescent="0.25">
      <c r="A11" s="7">
        <f t="shared" si="2"/>
        <v>2026</v>
      </c>
      <c r="B11" s="77">
        <v>541440.38080000004</v>
      </c>
      <c r="C11" s="78">
        <v>1448000</v>
      </c>
      <c r="D11" s="78">
        <v>3032000</v>
      </c>
      <c r="E11" s="78">
        <v>2682000</v>
      </c>
      <c r="F11" s="78">
        <v>2091000</v>
      </c>
      <c r="G11" s="22">
        <f t="shared" si="0"/>
        <v>9253000</v>
      </c>
      <c r="H11" s="22">
        <f t="shared" si="1"/>
        <v>634011.06895614951</v>
      </c>
      <c r="I11" s="22">
        <f t="shared" si="3"/>
        <v>8618988.9310438503</v>
      </c>
    </row>
    <row r="12" spans="1:9" ht="15.75" customHeight="1" x14ac:dyDescent="0.25">
      <c r="A12" s="7">
        <f t="shared" si="2"/>
        <v>2027</v>
      </c>
      <c r="B12" s="77">
        <v>534171.14400000009</v>
      </c>
      <c r="C12" s="78">
        <v>1406000</v>
      </c>
      <c r="D12" s="78">
        <v>3022000</v>
      </c>
      <c r="E12" s="78">
        <v>2733000</v>
      </c>
      <c r="F12" s="78">
        <v>2148000</v>
      </c>
      <c r="G12" s="22">
        <f t="shared" si="0"/>
        <v>9309000</v>
      </c>
      <c r="H12" s="22">
        <f t="shared" si="1"/>
        <v>625499.00233257457</v>
      </c>
      <c r="I12" s="22">
        <f t="shared" si="3"/>
        <v>8683500.9976674262</v>
      </c>
    </row>
    <row r="13" spans="1:9" ht="15.75" customHeight="1" x14ac:dyDescent="0.25">
      <c r="A13" s="7">
        <f t="shared" si="2"/>
        <v>2028</v>
      </c>
      <c r="B13" s="77">
        <v>526548.40520000015</v>
      </c>
      <c r="C13" s="78">
        <v>1362000</v>
      </c>
      <c r="D13" s="78">
        <v>3000000</v>
      </c>
      <c r="E13" s="78">
        <v>2781000</v>
      </c>
      <c r="F13" s="78">
        <v>2202000</v>
      </c>
      <c r="G13" s="22">
        <f t="shared" si="0"/>
        <v>9345000</v>
      </c>
      <c r="H13" s="22">
        <f t="shared" si="1"/>
        <v>616572.99506318581</v>
      </c>
      <c r="I13" s="22">
        <f t="shared" si="3"/>
        <v>8728427.0049368143</v>
      </c>
    </row>
    <row r="14" spans="1:9" ht="15.75" customHeight="1" x14ac:dyDescent="0.25">
      <c r="A14" s="7">
        <f t="shared" si="2"/>
        <v>2029</v>
      </c>
      <c r="B14" s="77">
        <v>518550.67040000012</v>
      </c>
      <c r="C14" s="78">
        <v>1326000</v>
      </c>
      <c r="D14" s="78">
        <v>2966000</v>
      </c>
      <c r="E14" s="78">
        <v>2827000</v>
      </c>
      <c r="F14" s="78">
        <v>2257000</v>
      </c>
      <c r="G14" s="22">
        <f t="shared" si="0"/>
        <v>9376000</v>
      </c>
      <c r="H14" s="22">
        <f t="shared" si="1"/>
        <v>607207.87829394208</v>
      </c>
      <c r="I14" s="22">
        <f t="shared" si="3"/>
        <v>8768792.1217060573</v>
      </c>
    </row>
    <row r="15" spans="1:9" ht="15.75" customHeight="1" x14ac:dyDescent="0.25">
      <c r="A15" s="7">
        <f t="shared" si="2"/>
        <v>2030</v>
      </c>
      <c r="B15" s="77">
        <v>510190.17599999998</v>
      </c>
      <c r="C15" s="78">
        <v>1303000</v>
      </c>
      <c r="D15" s="78">
        <v>2921000</v>
      </c>
      <c r="E15" s="78">
        <v>2865000</v>
      </c>
      <c r="F15" s="78">
        <v>2312000</v>
      </c>
      <c r="G15" s="22">
        <f t="shared" si="0"/>
        <v>9401000</v>
      </c>
      <c r="H15" s="22">
        <f t="shared" si="1"/>
        <v>597417.98049630434</v>
      </c>
      <c r="I15" s="22">
        <f t="shared" si="3"/>
        <v>8803582.0195036959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128.80682723023165</v>
      </c>
      <c r="I17" s="22">
        <f t="shared" si="4"/>
        <v>-128.80682723023165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2.8383852749999997E-2</v>
      </c>
    </row>
    <row r="4" spans="1:8" ht="15.75" customHeight="1" x14ac:dyDescent="0.25">
      <c r="B4" s="24" t="s">
        <v>7</v>
      </c>
      <c r="C4" s="79">
        <v>7.7517907380783291E-2</v>
      </c>
    </row>
    <row r="5" spans="1:8" ht="15.75" customHeight="1" x14ac:dyDescent="0.25">
      <c r="B5" s="24" t="s">
        <v>8</v>
      </c>
      <c r="C5" s="79">
        <v>0.23120180143759289</v>
      </c>
    </row>
    <row r="6" spans="1:8" ht="15.75" customHeight="1" x14ac:dyDescent="0.25">
      <c r="B6" s="24" t="s">
        <v>10</v>
      </c>
      <c r="C6" s="79">
        <v>0.19914374528801801</v>
      </c>
    </row>
    <row r="7" spans="1:8" ht="15.75" customHeight="1" x14ac:dyDescent="0.25">
      <c r="B7" s="24" t="s">
        <v>13</v>
      </c>
      <c r="C7" s="79">
        <v>8.8740989831554346E-2</v>
      </c>
    </row>
    <row r="8" spans="1:8" ht="15.75" customHeight="1" x14ac:dyDescent="0.25">
      <c r="B8" s="24" t="s">
        <v>14</v>
      </c>
      <c r="C8" s="79">
        <v>3.1286430944235701E-2</v>
      </c>
    </row>
    <row r="9" spans="1:8" ht="15.75" customHeight="1" x14ac:dyDescent="0.25">
      <c r="B9" s="24" t="s">
        <v>27</v>
      </c>
      <c r="C9" s="79">
        <v>5.698985519551672E-2</v>
      </c>
    </row>
    <row r="10" spans="1:8" ht="15.75" customHeight="1" x14ac:dyDescent="0.25">
      <c r="B10" s="24" t="s">
        <v>15</v>
      </c>
      <c r="C10" s="79">
        <v>0.28673541717229911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9.0014091150979997E-2</v>
      </c>
      <c r="D14" s="79">
        <v>9.0014091150979997E-2</v>
      </c>
      <c r="E14" s="79">
        <v>7.9344229653329795E-2</v>
      </c>
      <c r="F14" s="79">
        <v>7.9344229653329795E-2</v>
      </c>
    </row>
    <row r="15" spans="1:8" ht="15.75" customHeight="1" x14ac:dyDescent="0.25">
      <c r="B15" s="24" t="s">
        <v>16</v>
      </c>
      <c r="C15" s="79">
        <v>0.40821408130125297</v>
      </c>
      <c r="D15" s="79">
        <v>0.40821408130125297</v>
      </c>
      <c r="E15" s="79">
        <v>0.19224594296572298</v>
      </c>
      <c r="F15" s="79">
        <v>0.19224594296572298</v>
      </c>
    </row>
    <row r="16" spans="1:8" ht="15.75" customHeight="1" x14ac:dyDescent="0.25">
      <c r="B16" s="24" t="s">
        <v>17</v>
      </c>
      <c r="C16" s="79">
        <v>2.9797671208624602E-2</v>
      </c>
      <c r="D16" s="79">
        <v>2.9797671208624602E-2</v>
      </c>
      <c r="E16" s="79">
        <v>2.55216629317708E-2</v>
      </c>
      <c r="F16" s="79">
        <v>2.55216629317708E-2</v>
      </c>
    </row>
    <row r="17" spans="1:8" ht="15.75" customHeight="1" x14ac:dyDescent="0.25">
      <c r="B17" s="24" t="s">
        <v>18</v>
      </c>
      <c r="C17" s="79">
        <v>8.6163822320566002E-3</v>
      </c>
      <c r="D17" s="79">
        <v>8.6163822320566002E-3</v>
      </c>
      <c r="E17" s="79">
        <v>2.99022765672914E-2</v>
      </c>
      <c r="F17" s="79">
        <v>2.99022765672914E-2</v>
      </c>
    </row>
    <row r="18" spans="1:8" ht="15.75" customHeight="1" x14ac:dyDescent="0.25">
      <c r="B18" s="24" t="s">
        <v>19</v>
      </c>
      <c r="C18" s="79">
        <v>3.3930527384386802E-2</v>
      </c>
      <c r="D18" s="79">
        <v>3.3930527384386802E-2</v>
      </c>
      <c r="E18" s="79">
        <v>4.4692671380569503E-2</v>
      </c>
      <c r="F18" s="79">
        <v>4.4692671380569503E-2</v>
      </c>
    </row>
    <row r="19" spans="1:8" ht="15.75" customHeight="1" x14ac:dyDescent="0.25">
      <c r="B19" s="24" t="s">
        <v>20</v>
      </c>
      <c r="C19" s="79">
        <v>5.5938049250942E-2</v>
      </c>
      <c r="D19" s="79">
        <v>5.5938049250942E-2</v>
      </c>
      <c r="E19" s="79">
        <v>8.0351176077597605E-2</v>
      </c>
      <c r="F19" s="79">
        <v>8.0351176077597605E-2</v>
      </c>
    </row>
    <row r="20" spans="1:8" ht="15.75" customHeight="1" x14ac:dyDescent="0.25">
      <c r="B20" s="24" t="s">
        <v>21</v>
      </c>
      <c r="C20" s="79">
        <v>9.5002976516312693E-3</v>
      </c>
      <c r="D20" s="79">
        <v>9.5002976516312693E-3</v>
      </c>
      <c r="E20" s="79">
        <v>7.2115667115757107E-2</v>
      </c>
      <c r="F20" s="79">
        <v>7.2115667115757107E-2</v>
      </c>
    </row>
    <row r="21" spans="1:8" ht="15.75" customHeight="1" x14ac:dyDescent="0.25">
      <c r="B21" s="24" t="s">
        <v>22</v>
      </c>
      <c r="C21" s="79">
        <v>4.9887208441599898E-2</v>
      </c>
      <c r="D21" s="79">
        <v>4.9887208441599898E-2</v>
      </c>
      <c r="E21" s="79">
        <v>0.14672369181567099</v>
      </c>
      <c r="F21" s="79">
        <v>0.14672369181567099</v>
      </c>
    </row>
    <row r="22" spans="1:8" ht="15.75" customHeight="1" x14ac:dyDescent="0.25">
      <c r="B22" s="24" t="s">
        <v>23</v>
      </c>
      <c r="C22" s="79">
        <v>0.31410169137852573</v>
      </c>
      <c r="D22" s="79">
        <v>0.31410169137852573</v>
      </c>
      <c r="E22" s="79">
        <v>0.32910268149228983</v>
      </c>
      <c r="F22" s="79">
        <v>0.32910268149228983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4.7500000000000001E-2</v>
      </c>
    </row>
    <row r="27" spans="1:8" ht="15.75" customHeight="1" x14ac:dyDescent="0.25">
      <c r="B27" s="24" t="s">
        <v>39</v>
      </c>
      <c r="C27" s="79">
        <v>1.04E-2</v>
      </c>
    </row>
    <row r="28" spans="1:8" ht="15.75" customHeight="1" x14ac:dyDescent="0.25">
      <c r="B28" s="24" t="s">
        <v>40</v>
      </c>
      <c r="C28" s="79">
        <v>0.1729</v>
      </c>
    </row>
    <row r="29" spans="1:8" ht="15.75" customHeight="1" x14ac:dyDescent="0.25">
      <c r="B29" s="24" t="s">
        <v>41</v>
      </c>
      <c r="C29" s="79">
        <v>0.15789999999999998</v>
      </c>
    </row>
    <row r="30" spans="1:8" ht="15.75" customHeight="1" x14ac:dyDescent="0.25">
      <c r="B30" s="24" t="s">
        <v>42</v>
      </c>
      <c r="C30" s="79">
        <v>5.5800000000000002E-2</v>
      </c>
    </row>
    <row r="31" spans="1:8" ht="15.75" customHeight="1" x14ac:dyDescent="0.25">
      <c r="B31" s="24" t="s">
        <v>43</v>
      </c>
      <c r="C31" s="79">
        <v>6.3200000000000006E-2</v>
      </c>
    </row>
    <row r="32" spans="1:8" ht="15.75" customHeight="1" x14ac:dyDescent="0.25">
      <c r="B32" s="24" t="s">
        <v>44</v>
      </c>
      <c r="C32" s="79">
        <v>1.01E-2</v>
      </c>
    </row>
    <row r="33" spans="2:3" ht="15.75" customHeight="1" x14ac:dyDescent="0.25">
      <c r="B33" s="24" t="s">
        <v>45</v>
      </c>
      <c r="C33" s="79">
        <v>0.16550000000000001</v>
      </c>
    </row>
    <row r="34" spans="2:3" ht="15.75" customHeight="1" x14ac:dyDescent="0.25">
      <c r="B34" s="24" t="s">
        <v>46</v>
      </c>
      <c r="C34" s="79">
        <v>0.31670000000223519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0.69664784696419046</v>
      </c>
      <c r="D2" s="80">
        <v>0.69664784696419046</v>
      </c>
      <c r="E2" s="80">
        <v>0.57621868421233335</v>
      </c>
      <c r="F2" s="80">
        <v>0.28232633215431896</v>
      </c>
      <c r="G2" s="80">
        <v>0.24263822874133445</v>
      </c>
    </row>
    <row r="3" spans="1:15" ht="15.75" customHeight="1" x14ac:dyDescent="0.25">
      <c r="A3" s="5"/>
      <c r="B3" s="11" t="s">
        <v>118</v>
      </c>
      <c r="C3" s="80">
        <v>0.16687379883990713</v>
      </c>
      <c r="D3" s="80">
        <v>0.16687379883990713</v>
      </c>
      <c r="E3" s="80">
        <v>0.21249260447697341</v>
      </c>
      <c r="F3" s="80">
        <v>0.34463283304354803</v>
      </c>
      <c r="G3" s="80">
        <v>0.3300665783687789</v>
      </c>
    </row>
    <row r="4" spans="1:15" ht="15.75" customHeight="1" x14ac:dyDescent="0.25">
      <c r="A4" s="5"/>
      <c r="B4" s="11" t="s">
        <v>116</v>
      </c>
      <c r="C4" s="81">
        <v>7.1777504799326389E-2</v>
      </c>
      <c r="D4" s="81">
        <v>7.1777504799326389E-2</v>
      </c>
      <c r="E4" s="81">
        <v>0.1465878619141173</v>
      </c>
      <c r="F4" s="81">
        <v>0.2759895607072691</v>
      </c>
      <c r="G4" s="81">
        <v>0.2759895607072691</v>
      </c>
    </row>
    <row r="5" spans="1:15" ht="15.75" customHeight="1" x14ac:dyDescent="0.25">
      <c r="A5" s="5"/>
      <c r="B5" s="11" t="s">
        <v>119</v>
      </c>
      <c r="C5" s="81">
        <v>6.4700849396575916E-2</v>
      </c>
      <c r="D5" s="81">
        <v>6.4700849396575916E-2</v>
      </c>
      <c r="E5" s="81">
        <v>6.4700849396575916E-2</v>
      </c>
      <c r="F5" s="81">
        <v>9.7051274094863887E-2</v>
      </c>
      <c r="G5" s="81">
        <v>0.15130563218261764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0.69890313223140488</v>
      </c>
      <c r="D8" s="80">
        <v>0.69890313223140488</v>
      </c>
      <c r="E8" s="80">
        <v>0.64079556774907753</v>
      </c>
      <c r="F8" s="80">
        <v>0.56209281481651374</v>
      </c>
      <c r="G8" s="80">
        <v>0.65096969039487729</v>
      </c>
    </row>
    <row r="9" spans="1:15" ht="15.75" customHeight="1" x14ac:dyDescent="0.25">
      <c r="B9" s="7" t="s">
        <v>121</v>
      </c>
      <c r="C9" s="80">
        <v>0.14676965776859502</v>
      </c>
      <c r="D9" s="80">
        <v>0.14676965776859502</v>
      </c>
      <c r="E9" s="80">
        <v>0.19141976225092253</v>
      </c>
      <c r="F9" s="80">
        <v>0.31630312518348624</v>
      </c>
      <c r="G9" s="80">
        <v>0.28742815560512269</v>
      </c>
    </row>
    <row r="10" spans="1:15" ht="15.75" customHeight="1" x14ac:dyDescent="0.25">
      <c r="B10" s="7" t="s">
        <v>122</v>
      </c>
      <c r="C10" s="81">
        <v>0.10142584200000002</v>
      </c>
      <c r="D10" s="81">
        <v>0.10142584200000002</v>
      </c>
      <c r="E10" s="81">
        <v>0.14229440499999998</v>
      </c>
      <c r="F10" s="81">
        <v>9.856817100000001E-2</v>
      </c>
      <c r="G10" s="81">
        <v>5.2479367333333332E-2</v>
      </c>
    </row>
    <row r="11" spans="1:15" ht="15.75" customHeight="1" x14ac:dyDescent="0.25">
      <c r="B11" s="7" t="s">
        <v>123</v>
      </c>
      <c r="C11" s="81">
        <v>5.2901367999999997E-2</v>
      </c>
      <c r="D11" s="81">
        <v>5.2901367999999997E-2</v>
      </c>
      <c r="E11" s="81">
        <v>2.5490265000000002E-2</v>
      </c>
      <c r="F11" s="81">
        <v>2.3035888999999997E-2</v>
      </c>
      <c r="G11" s="81">
        <v>9.1227866666666654E-3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0.82497910925000018</v>
      </c>
      <c r="D14" s="82">
        <v>0.80162762072500005</v>
      </c>
      <c r="E14" s="82">
        <v>0.80162762072500005</v>
      </c>
      <c r="F14" s="82">
        <v>0.47399307269000007</v>
      </c>
      <c r="G14" s="82">
        <v>0.47399307269000007</v>
      </c>
      <c r="H14" s="83">
        <v>0.82499999999999996</v>
      </c>
      <c r="I14" s="83">
        <v>0.4915686274509804</v>
      </c>
      <c r="J14" s="83">
        <v>0.48142156862745106</v>
      </c>
      <c r="K14" s="83">
        <v>0.44647058823529412</v>
      </c>
      <c r="L14" s="83">
        <v>0.33016430245400002</v>
      </c>
      <c r="M14" s="83">
        <v>0.2663876566435</v>
      </c>
      <c r="N14" s="83">
        <v>0.23989888624700001</v>
      </c>
      <c r="O14" s="83">
        <v>0.23997561901299999</v>
      </c>
    </row>
    <row r="15" spans="1:15" ht="15.75" customHeight="1" x14ac:dyDescent="0.25">
      <c r="B15" s="16" t="s">
        <v>68</v>
      </c>
      <c r="C15" s="80">
        <f>iron_deficiency_anaemia*C14</f>
        <v>0.42251225218715377</v>
      </c>
      <c r="D15" s="80">
        <f t="shared" ref="D15:O15" si="0">iron_deficiency_anaemia*D14</f>
        <v>0.41055280994431947</v>
      </c>
      <c r="E15" s="80">
        <f t="shared" si="0"/>
        <v>0.41055280994431947</v>
      </c>
      <c r="F15" s="80">
        <f t="shared" si="0"/>
        <v>0.24275509333251785</v>
      </c>
      <c r="G15" s="80">
        <f t="shared" si="0"/>
        <v>0.24275509333251785</v>
      </c>
      <c r="H15" s="80">
        <f t="shared" si="0"/>
        <v>0.42252295136454304</v>
      </c>
      <c r="I15" s="80">
        <f t="shared" si="0"/>
        <v>0.25175639668946154</v>
      </c>
      <c r="J15" s="80">
        <f t="shared" si="0"/>
        <v>0.24655959033578004</v>
      </c>
      <c r="K15" s="80">
        <f t="shared" si="0"/>
        <v>0.22865947956198801</v>
      </c>
      <c r="L15" s="80">
        <f t="shared" si="0"/>
        <v>0.1690933278885815</v>
      </c>
      <c r="M15" s="80">
        <f t="shared" si="0"/>
        <v>0.13643018047526806</v>
      </c>
      <c r="N15" s="80">
        <f t="shared" si="0"/>
        <v>0.12286398235896877</v>
      </c>
      <c r="O15" s="80">
        <f t="shared" si="0"/>
        <v>0.12290328097079505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0.66099999999999992</v>
      </c>
      <c r="D2" s="81">
        <v>0.66099999999999992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0.11800000000000001</v>
      </c>
      <c r="D3" s="81">
        <v>0.115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0.115</v>
      </c>
      <c r="D4" s="81">
        <v>0.115</v>
      </c>
      <c r="E4" s="81">
        <v>0.77599999999999991</v>
      </c>
      <c r="F4" s="81">
        <v>0.9205000000000001</v>
      </c>
      <c r="G4" s="81">
        <v>0</v>
      </c>
    </row>
    <row r="5" spans="1:7" x14ac:dyDescent="0.25">
      <c r="B5" s="43" t="s">
        <v>169</v>
      </c>
      <c r="C5" s="80">
        <f>1-SUM(C2:C4)</f>
        <v>0.10600000000000009</v>
      </c>
      <c r="D5" s="80">
        <f>1-SUM(D2:D4)</f>
        <v>0.1090000000000001</v>
      </c>
      <c r="E5" s="80">
        <f>1-SUM(E2:E4)</f>
        <v>0.22400000000000009</v>
      </c>
      <c r="F5" s="80">
        <f>1-SUM(F2:F4)</f>
        <v>7.9499999999999904E-2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0.33488999999999997</v>
      </c>
      <c r="D2" s="144">
        <v>0.32262999999999997</v>
      </c>
      <c r="E2" s="144">
        <v>0.30961</v>
      </c>
      <c r="F2" s="144">
        <v>0.29663</v>
      </c>
      <c r="G2" s="144">
        <v>0.28309999999999996</v>
      </c>
      <c r="H2" s="144">
        <v>0.27410000000000001</v>
      </c>
      <c r="I2" s="144">
        <v>0.26536000000000004</v>
      </c>
      <c r="J2" s="144">
        <v>0.25714999999999999</v>
      </c>
      <c r="K2" s="144">
        <v>0.24908999999999998</v>
      </c>
      <c r="L2" s="144">
        <v>0.24146000000000001</v>
      </c>
      <c r="M2" s="144">
        <v>0.23418</v>
      </c>
      <c r="N2" s="144">
        <v>0.22716</v>
      </c>
      <c r="O2" s="144">
        <v>0.22018000000000001</v>
      </c>
      <c r="P2" s="144">
        <v>0.21321999999999999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7.0639999999999994E-2</v>
      </c>
      <c r="D4" s="144">
        <v>6.9109999999999991E-2</v>
      </c>
      <c r="E4" s="144">
        <v>6.744E-2</v>
      </c>
      <c r="F4" s="144">
        <v>6.5750000000000003E-2</v>
      </c>
      <c r="G4" s="144">
        <v>6.3920000000000005E-2</v>
      </c>
      <c r="H4" s="144">
        <v>6.2820000000000001E-2</v>
      </c>
      <c r="I4" s="144">
        <v>6.1740000000000003E-2</v>
      </c>
      <c r="J4" s="144">
        <v>6.0749999999999998E-2</v>
      </c>
      <c r="K4" s="144">
        <v>5.9770000000000004E-2</v>
      </c>
      <c r="L4" s="144">
        <v>5.885E-2</v>
      </c>
      <c r="M4" s="144">
        <v>5.7999999999999996E-2</v>
      </c>
      <c r="N4" s="144">
        <v>5.7180000000000002E-2</v>
      </c>
      <c r="O4" s="144">
        <v>5.636E-2</v>
      </c>
      <c r="P4" s="144">
        <v>5.5519999999999993E-2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0.2765139606922587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0.26806769779128603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0.13335545935694931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0.66099999999999992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0.87233333333333329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31.43</v>
      </c>
      <c r="D13" s="143">
        <v>29.562000000000001</v>
      </c>
      <c r="E13" s="143">
        <v>27.896999999999998</v>
      </c>
      <c r="F13" s="143">
        <v>26.390999999999998</v>
      </c>
      <c r="G13" s="143">
        <v>25.013999999999999</v>
      </c>
      <c r="H13" s="143">
        <v>23.765999999999998</v>
      </c>
      <c r="I13" s="143">
        <v>22.613</v>
      </c>
      <c r="J13" s="143">
        <v>21.550999999999998</v>
      </c>
      <c r="K13" s="143">
        <v>20.582000000000001</v>
      </c>
      <c r="L13" s="143">
        <v>19.686</v>
      </c>
      <c r="M13" s="143">
        <v>18.899000000000001</v>
      </c>
      <c r="N13" s="143">
        <v>18.081</v>
      </c>
      <c r="O13" s="143">
        <v>17.372</v>
      </c>
      <c r="P13" s="143">
        <v>16.704000000000001</v>
      </c>
    </row>
    <row r="14" spans="1:16" x14ac:dyDescent="0.25">
      <c r="B14" s="16" t="s">
        <v>170</v>
      </c>
      <c r="C14" s="143">
        <f>maternal_mortality</f>
        <v>2.58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0.252</v>
      </c>
      <c r="E2" s="92">
        <f>food_insecure</f>
        <v>0.252</v>
      </c>
      <c r="F2" s="92">
        <f>food_insecure</f>
        <v>0.252</v>
      </c>
      <c r="G2" s="92">
        <f>food_insecure</f>
        <v>0.252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0.252</v>
      </c>
      <c r="F5" s="92">
        <f>food_insecure</f>
        <v>0.252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5.2883064538653754E-2</v>
      </c>
      <c r="D7" s="92">
        <f>diarrhoea_1_5mo/26</f>
        <v>4.7877983574615382E-2</v>
      </c>
      <c r="E7" s="92">
        <f>diarrhoea_6_11mo/26</f>
        <v>4.7877983574615382E-2</v>
      </c>
      <c r="F7" s="92">
        <f>diarrhoea_12_23mo/26</f>
        <v>3.9659193081922686E-2</v>
      </c>
      <c r="G7" s="92">
        <f>diarrhoea_24_59mo/26</f>
        <v>3.9659193081922686E-2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0.252</v>
      </c>
      <c r="F8" s="92">
        <f>food_insecure</f>
        <v>0.252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0.84900000000000009</v>
      </c>
      <c r="E9" s="92">
        <f>IF(ISBLANK(comm_deliv), frac_children_health_facility,1)</f>
        <v>0.84900000000000009</v>
      </c>
      <c r="F9" s="92">
        <f>IF(ISBLANK(comm_deliv), frac_children_health_facility,1)</f>
        <v>0.84900000000000009</v>
      </c>
      <c r="G9" s="92">
        <f>IF(ISBLANK(comm_deliv), frac_children_health_facility,1)</f>
        <v>0.84900000000000009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5.2883064538653754E-2</v>
      </c>
      <c r="D11" s="92">
        <f>diarrhoea_1_5mo/26</f>
        <v>4.7877983574615382E-2</v>
      </c>
      <c r="E11" s="92">
        <f>diarrhoea_6_11mo/26</f>
        <v>4.7877983574615382E-2</v>
      </c>
      <c r="F11" s="92">
        <f>diarrhoea_12_23mo/26</f>
        <v>3.9659193081922686E-2</v>
      </c>
      <c r="G11" s="92">
        <f>diarrhoea_24_59mo/26</f>
        <v>3.9659193081922686E-2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0.252</v>
      </c>
      <c r="I14" s="92">
        <f>food_insecure</f>
        <v>0.252</v>
      </c>
      <c r="J14" s="92">
        <f>food_insecure</f>
        <v>0.252</v>
      </c>
      <c r="K14" s="92">
        <f>food_insecure</f>
        <v>0.252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0.69400000000000006</v>
      </c>
      <c r="I17" s="92">
        <f>frac_PW_health_facility</f>
        <v>0.69400000000000006</v>
      </c>
      <c r="J17" s="92">
        <f>frac_PW_health_facility</f>
        <v>0.69400000000000006</v>
      </c>
      <c r="K17" s="92">
        <f>frac_PW_health_facility</f>
        <v>0.69400000000000006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2.5600000000000001E-2</v>
      </c>
      <c r="I18" s="92">
        <f>frac_malaria_risk</f>
        <v>2.5600000000000001E-2</v>
      </c>
      <c r="J18" s="92">
        <f>frac_malaria_risk</f>
        <v>2.5600000000000001E-2</v>
      </c>
      <c r="K18" s="92">
        <f>frac_malaria_risk</f>
        <v>2.5600000000000001E-2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0.439</v>
      </c>
      <c r="M23" s="92">
        <f>famplan_unmet_need</f>
        <v>0.439</v>
      </c>
      <c r="N23" s="92">
        <f>famplan_unmet_need</f>
        <v>0.439</v>
      </c>
      <c r="O23" s="92">
        <f>famplan_unmet_need</f>
        <v>0.439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0.23202908465881358</v>
      </c>
      <c r="M24" s="92">
        <f>(1-food_insecure)*(0.49)+food_insecure*(0.7)</f>
        <v>0.54292000000000007</v>
      </c>
      <c r="N24" s="92">
        <f>(1-food_insecure)*(0.49)+food_insecure*(0.7)</f>
        <v>0.54292000000000007</v>
      </c>
      <c r="O24" s="92">
        <f>(1-food_insecure)*(0.49)+food_insecure*(0.7)</f>
        <v>0.54292000000000007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9.9441036282348655E-2</v>
      </c>
      <c r="M25" s="92">
        <f>(1-food_insecure)*(0.21)+food_insecure*(0.3)</f>
        <v>0.23268</v>
      </c>
      <c r="N25" s="92">
        <f>(1-food_insecure)*(0.21)+food_insecure*(0.3)</f>
        <v>0.23268</v>
      </c>
      <c r="O25" s="92">
        <f>(1-food_insecure)*(0.21)+food_insecure*(0.3)</f>
        <v>0.23268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9.5902391876220738E-2</v>
      </c>
      <c r="M26" s="92">
        <f>(1-food_insecure)*(0.3)</f>
        <v>0.22439999999999999</v>
      </c>
      <c r="N26" s="92">
        <f>(1-food_insecure)*(0.3)</f>
        <v>0.22439999999999999</v>
      </c>
      <c r="O26" s="92">
        <f>(1-food_insecure)*(0.3)</f>
        <v>0.22439999999999999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0.57262748718261702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2.5600000000000001E-2</v>
      </c>
      <c r="D33" s="92">
        <f t="shared" si="3"/>
        <v>2.5600000000000001E-2</v>
      </c>
      <c r="E33" s="92">
        <f t="shared" si="3"/>
        <v>2.5600000000000001E-2</v>
      </c>
      <c r="F33" s="92">
        <f t="shared" si="3"/>
        <v>2.5600000000000001E-2</v>
      </c>
      <c r="G33" s="92">
        <f t="shared" si="3"/>
        <v>2.5600000000000001E-2</v>
      </c>
      <c r="H33" s="92">
        <f t="shared" si="3"/>
        <v>2.5600000000000001E-2</v>
      </c>
      <c r="I33" s="92">
        <f t="shared" si="3"/>
        <v>2.5600000000000001E-2</v>
      </c>
      <c r="J33" s="92">
        <f t="shared" si="3"/>
        <v>2.5600000000000001E-2</v>
      </c>
      <c r="K33" s="92">
        <f t="shared" si="3"/>
        <v>2.5600000000000001E-2</v>
      </c>
      <c r="L33" s="92">
        <f t="shared" si="3"/>
        <v>2.5600000000000001E-2</v>
      </c>
      <c r="M33" s="92">
        <f t="shared" si="3"/>
        <v>2.5600000000000001E-2</v>
      </c>
      <c r="N33" s="92">
        <f t="shared" si="3"/>
        <v>2.5600000000000001E-2</v>
      </c>
      <c r="O33" s="92">
        <f t="shared" si="3"/>
        <v>2.5600000000000001E-2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2020-03-24T06:50:04Z</dcterms:modified>
</cp:coreProperties>
</file>