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AF6F2F9-AEC3-4BD8-97CC-2FAA5AEE152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1" i="2"/>
  <c r="I10" i="2"/>
  <c r="I9" i="2"/>
  <c r="I8" i="2"/>
  <c r="I7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704D8AC-D05D-4FEB-A097-7650DDD7D3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8A02FE0-38F8-435F-9996-806DE0BC548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9AD3DAC-E3FF-4CD2-BF75-E853AD9B12D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FAE744E-3FC3-4FCA-B06A-4FA15D78270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55F4B4F2-F495-49F7-916D-8080DA7F715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24310F87-BA41-4A0F-8A48-9CF197891058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33B3CF85-2BF3-41BD-8BC7-E6BFB6D069B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2F556B4-D691-45BA-A4C6-074A2522EC9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280A298-7E43-447A-8065-21B51158BC9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29D2F47-F352-4166-8CE8-8776B758BA7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7CA0326-9288-409E-A440-0ECAE2B8235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4BA90D8-96DB-4CA1-964F-E6AE18717C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8E2C2FDF-E4E9-4B61-9A64-D92150065B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31B1766-FFB1-4921-BD1C-1DD036FD51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B6A76C0-3FCC-41AA-8804-45A6383CC3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E7CB806-7715-4BA8-B47D-B26024D479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137F6B1-575D-484B-ABFD-0225CD9695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AE21FAA-F005-4F5D-87A1-78CD1DAAFB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75D752E-1BCE-48F7-B4FF-3BBBFED140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FD7C5B5-4CA3-4C7B-9D2A-F1739359499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88D44BE-666F-402F-99D2-3B599A2FBBD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8381896-71D7-4A36-9771-76E01D70BD1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A82EA0B-CFB0-4F21-AFED-154666EF653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3B3CFB4-6AD0-43C1-824B-1FCE872E8A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C68C695-7FFC-4469-B0FB-9FD3CB021F1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492BBE0-A827-46F3-A06D-3E1B5A6CCA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353EA70-D866-4450-867F-A3FFA309DD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59862374-C505-4962-AA7F-2BB0F13DA3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A386DF00-52F2-4F06-A633-FFDED0B690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65BDCF2-C1B2-45F6-9257-EB53FD815E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7845FA6-D766-4542-BBCB-C04946532E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DCBDA52-D7FE-45AE-9CDA-26241D2A0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36F6D2D-86D1-4E32-96CC-291F33706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69EBCD3-9E2F-4100-94E4-F0095AB05FA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7BC5E4D-3006-4FEC-8691-A603E14FCFA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4CBD598-C486-4AAC-90C8-282D990520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81708E2-7771-49DB-BFD1-22317B5A47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232A12C-990B-4808-9996-0BB44E1C89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ED48067-9544-4236-B12F-E9D97A9D91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081D1F1-D91A-4DBF-9F6F-8F963CE6E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5480BBC-9E73-4166-A155-71BCE7B919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24DCF6C-4CED-4820-A255-D0A26566AE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0D73BE6C-0F07-4B1D-AD5B-B54D6F4F85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25F0F7C-2AC9-4427-A1DB-3917E6D228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080A401-DA04-4D24-AE7B-FEDBF8B207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26F8404-6B6E-49DC-85C3-0DDF0C3A7E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0369DDD-AC87-4C39-9F9E-9092413931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F6FB347-CA46-4284-AAF9-5590023E01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669AB8B-1C1C-4C4E-8A4B-BB84E93B8B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6944CDE-F184-4980-8CDB-20AF6A41CC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CE354DC-AAE8-4E38-97B1-E38824AD95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8CCB73B-400F-433C-B181-ED10E41C44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859C450-0701-44D5-9210-6D6FAE7DA7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290EB64-5919-4730-9EA2-B3C718EAC5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BC78B7D-F96B-4294-AF42-3F053C5BFB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753FCDA-5D04-4EDD-8AD3-54C932306A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0F01469-D81A-4316-B37B-57B62C4CD4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9F89472-6344-4154-A96E-4701C958A3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5588145-9BF6-4B50-9894-9A5E019238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E7E0957-3EB4-4B73-9718-30D0BF9338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3BC13024-8EC9-471C-9C74-998D1503FC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0A84EC5A-0400-4558-A678-B11521534E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2751056-144C-4FE2-BCA2-4D61651776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C725C5B-527E-4C3A-AAB4-4CD6216A29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8EA5C67-12CF-4F4E-B098-EC2B384449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4228282-40C7-4872-9085-50C7FA5BAF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56994CA-F220-441D-8684-98E0397370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59DAC2D-BC61-4EB9-AEC4-D8ADF43536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8C01C93-7EF8-4118-83A9-D5DC516021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BFE95C5-C18D-4DAD-8C2F-1D99877089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675D68E-EF41-4C03-BF8E-07D29D88F9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A489B5E-7AFC-422A-8F7F-F4D8D7B5B3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58BE2BE-C73A-43CB-864A-81DA778D46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8D30C22-D4E2-43BC-B446-E87996606C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45C1101-A337-44BF-880A-9D31D19213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D929E4D-FF02-4B88-AA28-644E1AF0FD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87A5761-880E-493E-94DD-B5AB854B7F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8C89881-7A6F-4513-9AD2-63BE10C3DE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2EC7AA3-3590-461D-B576-C6CEF0B73F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295FA46-B45B-4356-BD6D-46D090449A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42DFC6D-A317-43DE-B101-6BB0C82DB2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D19D60E-7C58-4424-B933-7E531B7D12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4280A83-EA0C-4D3D-B1DA-E2D802177A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9AC75E9-11FA-4957-90FB-761D2062F3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A1B0838-A01F-4538-BC04-FED9073E52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DBBA9A1-9C6F-408F-819E-998FF28375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9B7358C-2C1F-4D79-B8F9-DEB0188143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1A7CC471-68CC-498F-A278-10F1F67057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33A8028-1131-4102-BDF2-8B583C4550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73E2FA87-3D68-437D-AE99-8BA16B1B5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CBD91579-407D-417E-B7B2-0C0F915D51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42BAFF1-4938-410D-A779-B3056696AB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6016A56-5F65-452E-93D4-C74FCE02EE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08856BE8-C4B9-48A9-80DE-BA56E672BC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22B3C67A-BC58-4131-B29F-75A7877240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3BAEEDD-DA13-437A-8B4E-FB80F2D357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02E148F-0F92-440F-A4E2-37659F5400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D8AB880-A559-4E3E-9C03-1E1A00B56A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CDCE6E2-D902-4838-B2B0-4D1922F889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FDBE17C-0C35-4BFE-8356-DBD3F735A0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3E58A96-D15E-4D64-8CBC-CAC7F9735D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72D33B6-CC0D-4222-BD08-7E0401054E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49E8D62-8C88-4733-951C-4A1C247991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173BB8F-C474-496B-A49E-E219421F2C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7A1EDF1-705A-4C09-B546-1D63B78137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649195C-615C-4349-A977-4C29551FDE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9D867D0-D8F9-4163-B2A2-FDCB679AC4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9D81935-07C8-4978-A877-1CCBB0807D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287464EB-D8D4-4A1E-8AFD-E4B01CC2C1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CAA5E958-86CE-4AD0-A1B0-0FFA06DAE7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001F6A5-E2E7-4B77-8F25-606A019BBE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E20F0B0-5CCC-4CF6-80DE-D0D431A5D9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BC77B5F-A87E-4A75-9393-A35BAAF770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1CED02B-09FC-4136-8192-02E3CB5BE3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BF5233A-CC3D-4A46-A4C0-57A05288E0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64C2586-8AA7-4DB9-AC7B-9A436FB7C6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18DE776-10AB-438E-983C-C75513D3E3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8AC13E9-9EFC-4DB9-9468-F24B6C3195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2524B9F-B53F-4F6D-AEFD-8E404EE1E2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8C7A808-B390-40AC-8B7F-A209ED892F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6F167BA-DD7D-4C9C-B518-8A2E162996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5D2393D-4635-45A2-83C4-03006A6AD3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1A5AFF4-F7A5-4FD6-8AEA-C4BBC00A04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EC36AF5-4890-4016-B9B8-4DB88E9CDE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0375EE3-EA63-47F9-9E7A-81CFC9805E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77E9DCD-5626-4E4E-9247-AF953C1DCA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C87C55D-6C10-42DF-8685-8084201E33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C54155F-DF18-4A04-89B5-761806A3B9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7F92A12D-6CFC-461B-84E9-9A45E5F573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4500CE1-C9D0-40BB-B0F9-DB5111313B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2197038A-68BA-4456-9735-33335CF0EF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952C2D8-C332-4328-9281-4BD84DD51A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0BCB760-159D-43A9-A098-D219708CD6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A2561F0-F64A-48BA-9B0B-5CB358EFFB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71996D0-8C92-4DCD-91F5-AE4D420C69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7F68BB3-4CF9-4194-9F11-BE10777E91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7BE8D95-80BA-43B7-844E-B90723BD850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78840C4-7C06-42A2-A9D4-3368A87716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728EDCA-B210-4FE1-BA6A-E651202396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A6BF039-60AE-4AA7-AFB5-37A1FF0F79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00D6A81-8628-45A0-9D87-DE316F3B90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E9D993C-B531-44A8-B638-14777E17BCD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AF54573-0D12-402A-8BEC-DA89ECCF2D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DB80F52-19FA-44D4-8542-6B94CF672A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1FCAE4A-4864-4B7D-8A59-DAFEA6DE8C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F27C453-0132-4F49-8C92-D0026EC9EC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09DFD38-F9D2-4661-B41F-C78425B2F2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44DE1A2-2160-41A6-B121-E5E7F2777E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E430721-D8A1-42F6-B1F2-9AFE0009CA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235EAD2-5288-4426-9EB3-8964E2093CB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38DEEB9-DEAC-4000-93AD-AD43E6D715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DFEA484-9B5D-4F8E-AD35-B7ED5EC023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6B129E6-141C-4AED-9660-5A4C3F4F7E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ABD6023-6893-42B4-A25D-96FE576769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138411D-7170-4576-AC9F-4B08A57B53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7253CF9-A6BD-4FF2-9866-BDE6CAB67B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011CB99-C4CE-4140-AFA3-33C2A432B7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630A64D-6BE1-4F91-B80D-41051F7A77B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37A7E68-BD30-4EDE-9CDC-5676454340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033FA13-1198-4BDD-859D-57645A0618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EB87DD07-4933-46F9-B809-417740C754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5FA0E9B-F764-42EF-B88E-FC4F330BFC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0D3B0AA-24A5-41B2-85EB-6292ACA626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3D31D83-D371-465E-9C03-4CBC151033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F5429BE-5BBB-43B5-BB60-0029F7BF1D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5F99397-D886-4C2D-B7EF-8F8DC87E75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D0AAA87-D8E0-4912-94D9-B42CDED0D6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68450B0-A7DE-440F-A966-A7BA252EBB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BFC598C-A384-4689-A818-127559AD1D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F0C029C-260C-4D70-9AC1-C3CE482849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8BC370A-5169-42E5-BCE1-A880DA8EF2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36A996B-666F-46AC-89A8-3B384B2AE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96A5A9C-6408-4CA5-BECE-1E0A2BB44E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32D2F683-ECE8-4319-BD36-ADD1830E43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833EB9D-73F2-4612-BEC7-6A5737EC94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D030B1C-F2F7-428A-AF7F-364CF53D22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6555BB6-08BE-434B-B21B-F057B82528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1BA383C7-7963-4A5F-A7EB-17D47DEC3F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70AF7F7-6290-4B72-B83F-2CD643A964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F8F1F9C-36AB-4BC8-88D1-2B3C1BF49F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93DD5EB-7C56-483A-A30B-7848638C97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67945DA-A2A7-4E6B-8B86-7D733D6BF3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DAD4F93-A7DF-473B-862F-96D3DB788A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2E91791B-AF87-45A5-BB58-31155BE31A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24BF920-79C7-49E6-A6F9-FBAD01AB60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115C140-A66C-4C81-8418-57BB4BF4F6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15D62DB2-7DFC-4A6F-B2C2-3317B0AE35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D664916-2149-4DCA-973E-E412D3C323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7E1C2EB-7E91-4E9E-A8E5-DF14E9D62C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9A592DE-6213-49BA-8ECE-06EA148C57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3290733-9079-484B-A0D9-6BD9BA1D76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810539D-9C28-40D6-AA6D-5214791E10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BFA1D7B-9AFE-4317-8A85-8783B53F59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849B4CF-7442-4A9D-A06C-855959127A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696ED3D-D705-4B64-A155-B12CD39876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D236B79-F87B-48FD-B2BB-66BC77D59C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E768EF85-3C66-4748-880A-7B6F383E43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8B0AC8D-81A7-4FDB-8BE9-AD3B073CE5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0168B31C-987B-40D5-AEE9-6CE760082B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B695915-981B-4400-B24F-2CBB489EC4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994DA25-E9FA-4E98-86D7-B7B5B6342E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32EA525-D4A3-4B74-AE34-261CBE04F1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1ECF952-DB04-4020-A02D-58AA68C646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7CCFB5B-AF30-406D-B746-01737B0E4EF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AD6BD00-7DAF-4619-8546-C03E08C1BD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6D124B6C-0346-478B-8465-8EEDE2020B2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2E438A7-F962-421D-911D-24EE11BE0E5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179F601-36B5-4294-A641-52AD64DA82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1596437-7923-4CDC-947E-39BDD9D484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3DA7EC6-8F59-4069-97AB-AEF90A8A8D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1ECA737-F5DE-449E-89CB-399EFE5BF2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9B6C02A-07A6-44AC-9CA8-1A7D3CA6AA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33B2579-0B23-443B-B272-C15C2CC50A1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F0B538D6-AA5E-4854-9019-4E71FBD7E9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3D0813F-18C6-4F49-A7C5-99AC7DF72E0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153A4EB-E0D6-4ADA-9CFD-4DC9B820C5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14DCB7A0-870E-4AF2-8C90-B5E6AFA3BB4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39CF5C9A-6F05-472D-A9E0-18301CF50B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65D4B9F9-2CE9-4A30-AE86-4B72AA0880A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883B7D4-4EB8-4CD6-9A97-6A3B24EF22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DE18870-CF6E-49C6-9A19-E12D20A995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5FFB7FB-CA3F-4D86-A2AC-C68B3C5F94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CC4380C-8FA8-4C37-B121-60125FAD9A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116A4C1-6119-4B5A-8491-9ED1054502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016D3B0-99FB-4DB0-A8AA-657B25A5A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20AC308-EE3E-413E-AE9A-0EF4083430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61DD99A-FFFD-428D-8546-CD3975D062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8E991FF-92C0-48BD-9D6C-4AA31B64EF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68088D0-3FDD-44D7-BBCC-0F4CF2DB17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D2B7880C-D8D1-437B-9060-EF391CEF16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8725189-EAB2-422C-9943-95942020B9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B9D7616-76CA-4827-8015-BEFADC2819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1417825-B3FC-4470-8DA5-D25E1BB9AE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09672CA-D2BB-4494-BC23-2A07F1310C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266211D-ECF3-4FE0-A1A6-A6A427B51F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32C3A30-415E-4097-A21D-E49B8F8DE2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F727699-E57D-4B52-9AFD-90AB28CB15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2261FBB-B631-4AC6-A2B9-04A8AF368D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DB1283A-276E-4405-905D-8BEF7A6E7A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5518CE0-6F4D-436B-ACE2-48E4C85569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713AD54-D1D9-480F-940E-28249BE65D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83419E89-8895-43A5-9ED2-B8E3001FB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1852871-5040-424B-B3AD-CB38BF6955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8517A625-7173-42DB-921E-A3E9355604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9D9598D-2EFE-4253-8DEA-203629BFB3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0B489D5-1FCD-4FDD-9098-591739199C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21587DD-0066-4905-9081-CABBE99517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58EDD7A-EDAC-4D32-A11F-90A3F41C16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FF42219-6B05-4C46-B4F1-6D8FDAA0EF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15CC2EA-D009-4E55-B5B1-BCD3BD0483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4E7FF99-DE6F-4340-9037-4860F5E45E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41518D7-869C-4FA4-97B5-426D6D694D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A328FE6-7C37-4177-A3A6-05539E4171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05E50B9-CA0B-467B-8E0F-B3AD29610B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CDBD5313-FE61-48DF-A215-280376F4C3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792850E-D662-477F-968A-63024B1AC8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F6142A5-74C2-423B-8EEA-6EC34494D4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B41D939-4388-4BE4-AF03-D23A844EEF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3CC9875-D2F0-4882-9BFC-6FF2AD5937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9962582-F3F4-4906-A8C3-0859CA7B2D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B070B3A-3004-4ACA-B479-276D6FF9CD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8369F2D-7C5D-49A7-9427-4740900978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4125C9D0-1726-4740-8AC4-5232830947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AECF8ED-CCFE-40A3-9B2D-0FCF956CAC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5B18EC2-2901-4ABD-84E7-9FFEABA6D1C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4E16ECC-DD0C-4BF8-9D3E-9E7F17A03E4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0974DB4-6109-4055-A0FE-207188533FB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95E20AA-3AF5-46B8-B29A-DF46C97F20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105B7D2-C26B-482F-8D44-75E359519E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7B77B02-B4CF-467C-9AFD-40802ACBF9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2E5E0C1-F208-42F4-BE88-96FD6AE08F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11FC3DC7-515A-484D-8BBF-454CD879BC7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22E5626-3D36-43F7-ADC5-BAD4D6D2FC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0C286DEB-7115-4F06-91D6-BCD07A03F79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6DE7FF6-F204-427B-B8C3-05AF8A57A07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FD4A30A-B779-48D0-841D-747B105BDF0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06D9222-E1E2-4E92-A3E8-D046DAB9C1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B1EC05A-3910-4868-8D95-2FC4C9700D2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ADC3D83-5B15-4040-9AA0-74C538CE062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22D777F-42BA-4361-A1A1-F231C07A12E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099B9C8-58BD-4B9B-84E1-CF468E30A2B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6AEA125-50EA-41D8-B43F-E6F57F1C5D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F984436-F547-4F7D-928B-EAAD6BAC1EE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D55C9CC-FF60-4989-8EC1-3E839692DB0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F075DB1C-48C5-4070-8439-96592624157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3BDC69E-5001-4E6B-93CF-7B884ECCAF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8EE9FEB9-6445-48B4-B822-5602820546D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C878E7F-B1EF-41E5-87D9-6FCFB8BE0DB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14D5548D-0327-4005-BADB-998517562B3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D8333E6-3D05-4510-ABB5-70B6A8A445F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88A35D3-D7C3-4665-A3D5-44E469CA4F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0F84762-6115-4338-B589-0B5500162D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2D25621-ADBA-4D02-AF66-729EE11001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305583C5-363F-4200-BD1C-46C4710EF43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5C97187-4613-430E-9434-88048833F16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784B2FAE-C51F-4AE4-B40E-080E1B49D08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0233F34C-B277-4C54-8CF4-EB1C746153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F6909CE-E237-4DD9-B333-5A32E8F8B661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4607F1D-D42B-4AA8-9D00-B88697900E4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153452A-FAD4-40E1-BEC3-D362C86B10E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F9A9190-1B95-4971-9B61-16D74AA81E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0268749-0758-4D9B-9451-E82C2B9F69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F53BBCF-1C26-41E1-9135-20D71E843F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8096140-251C-4E78-A723-D38C11098BF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C98C297-1E39-4F79-8E06-0DFFB1C4587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9BCDB53-F7BA-4939-8288-88328F584B3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56B688B-E20C-4A3E-B94F-2121CC3F1BA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70E4EED-3001-47BD-B213-9BF122DB0D5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4922397-AE34-4B22-9A66-425CE3B572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9C56737-21FC-4CE9-AADD-DAEB360FED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56F9682-1EC2-4A4A-99F6-1F0B0C31945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CC3F039-F4CA-47AB-B203-0E4D6E9277D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31FA270-BE96-4419-9C7D-1F11F76236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B0173963-F0B7-4200-A874-AC038F36B7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D210CE2-C625-41B0-B0E4-53E7029CA8D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42420636-278E-4F2D-90AB-BD0D695F9E4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BE7A6C7-9DD7-454E-AFA9-3B9F55B5134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731BD53-AC83-4F46-BF5D-A56A464D845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097CD39-8C94-40C4-BF9E-D10ECEF8E9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6E0D319-FF55-4684-A62B-5EEFBD35F3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BCF5B6EE-611F-4665-94D5-92B92D2E1E0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C1305B0E-D001-47BB-A5BA-7D1D7BD556F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6D4AFDB-24E3-4656-8EF7-C6003D19BD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<sst xmlns="http://schemas.openxmlformats.org/spreadsheetml/2006/main" count="1102" uniqueCount="271">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</sst>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591697</v>
      </c>
    </row>
    <row r="8" spans="1:3" ht="15" customHeight="1" x14ac:dyDescent="0.25">
      <c r="B8" s="7" t="s">
        <v>106</v>
      </c>
      <c r="C8" s="70">
        <v>0.249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0.878</v>
      </c>
    </row>
    <row r="12" spans="1:3" ht="15" customHeight="1" x14ac:dyDescent="0.25">
      <c r="B12" s="7" t="s">
        <v>109</v>
      </c>
      <c r="C12" s="70">
        <v>0.6409999999999999</v>
      </c>
    </row>
    <row r="13" spans="1:3" ht="15" customHeight="1" x14ac:dyDescent="0.25">
      <c r="B13" s="7" t="s">
        <v>110</v>
      </c>
      <c r="C13" s="70">
        <v>0.10199999999999999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0.19850000000000001</v>
      </c>
    </row>
    <row r="24" spans="1:3" ht="15" customHeight="1" x14ac:dyDescent="0.25">
      <c r="B24" s="20" t="s">
        <v>102</v>
      </c>
      <c r="C24" s="71">
        <v>0.49969999999999998</v>
      </c>
    </row>
    <row r="25" spans="1:3" ht="15" customHeight="1" x14ac:dyDescent="0.25">
      <c r="B25" s="20" t="s">
        <v>103</v>
      </c>
      <c r="C25" s="71">
        <v>0.25750000000000001</v>
      </c>
    </row>
    <row r="26" spans="1:3" ht="15" customHeight="1" x14ac:dyDescent="0.25">
      <c r="B26" s="20" t="s">
        <v>104</v>
      </c>
      <c r="C26" s="71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0.312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0.121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1.5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7.3899999999999993E-2</v>
      </c>
      <c r="D46" s="17"/>
    </row>
    <row r="47" spans="1:5" ht="15.75" customHeight="1" x14ac:dyDescent="0.25">
      <c r="B47" s="16" t="s">
        <v>12</v>
      </c>
      <c r="C47" s="71">
        <v>0.12560000000000002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5.4948927246599997</v>
      </c>
      <c r="D51" s="17"/>
    </row>
    <row r="52" spans="1:4" ht="15" customHeight="1" x14ac:dyDescent="0.25">
      <c r="B52" s="16" t="s">
        <v>125</v>
      </c>
      <c r="C52" s="76">
        <v>4.3008331680199996</v>
      </c>
    </row>
    <row r="53" spans="1:4" ht="15.75" customHeight="1" x14ac:dyDescent="0.25">
      <c r="B53" s="16" t="s">
        <v>126</v>
      </c>
      <c r="C53" s="76">
        <v>4.3008331680199996</v>
      </c>
    </row>
    <row r="54" spans="1:4" ht="15.75" customHeight="1" x14ac:dyDescent="0.25">
      <c r="B54" s="16" t="s">
        <v>127</v>
      </c>
      <c r="C54" s="76">
        <v>2.3076083876300002</v>
      </c>
    </row>
    <row r="55" spans="1:4" ht="15.75" customHeight="1" x14ac:dyDescent="0.25">
      <c r="B55" s="16" t="s">
        <v>128</v>
      </c>
      <c r="C55" s="76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0.5731848111454424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45.319393542983576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42.687335931091802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215.13820465634649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1.0652303877166689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1.2645373731023697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1.2645373731023697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1.2645373731023697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1.2645373731023697</v>
      </c>
      <c r="E13" s="86" t="s">
        <v>202</v>
      </c>
    </row>
    <row r="14" spans="1:5" ht="15.75" customHeight="1" x14ac:dyDescent="0.25">
      <c r="A14" s="11" t="s">
        <v>187</v>
      </c>
      <c r="B14" s="85">
        <v>0.61599999999999999</v>
      </c>
      <c r="C14" s="85">
        <v>0.95</v>
      </c>
      <c r="D14" s="86">
        <v>13.705047831112395</v>
      </c>
      <c r="E14" s="86" t="s">
        <v>202</v>
      </c>
    </row>
    <row r="15" spans="1:5" ht="15.75" customHeight="1" x14ac:dyDescent="0.25">
      <c r="A15" s="11" t="s">
        <v>209</v>
      </c>
      <c r="B15" s="85">
        <v>0.61599999999999999</v>
      </c>
      <c r="C15" s="85">
        <v>0.95</v>
      </c>
      <c r="D15" s="86">
        <v>13.705047831112395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0.44429056896247249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5.0196810287000124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5.0196810287000124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5.0196810287000124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11.663682971302395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23.476861506564727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4.5643768782397949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19.712589805544958</v>
      </c>
      <c r="E24" s="86" t="s">
        <v>202</v>
      </c>
    </row>
    <row r="25" spans="1:5" ht="15.75" customHeight="1" x14ac:dyDescent="0.25">
      <c r="A25" s="52" t="s">
        <v>87</v>
      </c>
      <c r="B25" s="85">
        <v>0.45200000000000001</v>
      </c>
      <c r="C25" s="85">
        <v>0.95</v>
      </c>
      <c r="D25" s="86">
        <v>19.708207040730606</v>
      </c>
      <c r="E25" s="86" t="s">
        <v>202</v>
      </c>
    </row>
    <row r="26" spans="1:5" ht="15.75" customHeight="1" x14ac:dyDescent="0.25">
      <c r="A26" s="52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5.3779395367253731</v>
      </c>
      <c r="E27" s="86" t="s">
        <v>202</v>
      </c>
    </row>
    <row r="28" spans="1:5" ht="15.75" customHeight="1" x14ac:dyDescent="0.25">
      <c r="A28" s="52" t="s">
        <v>84</v>
      </c>
      <c r="B28" s="85">
        <v>0.5</v>
      </c>
      <c r="C28" s="85">
        <v>0.95</v>
      </c>
      <c r="D28" s="86">
        <v>2.0148160407076308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84.63932308590087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0.70370696748114991</v>
      </c>
      <c r="E30" s="86" t="s">
        <v>202</v>
      </c>
    </row>
    <row r="31" spans="1:5" ht="15.75" customHeight="1" x14ac:dyDescent="0.25">
      <c r="A31" s="52" t="s">
        <v>28</v>
      </c>
      <c r="B31" s="85">
        <v>0.51100000000000012</v>
      </c>
      <c r="C31" s="85">
        <v>0.95</v>
      </c>
      <c r="D31" s="86">
        <v>0.9198919947883043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0.58799999999999997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0.67900000000000005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0.66299999999999992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5.3194821474431118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0.94267681247696733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118780.667424</v>
      </c>
      <c r="C2" s="78">
        <v>287483</v>
      </c>
      <c r="D2" s="78">
        <v>570177</v>
      </c>
      <c r="E2" s="78">
        <v>506141</v>
      </c>
      <c r="F2" s="78">
        <v>364309</v>
      </c>
      <c r="G2" s="22">
        <f t="shared" ref="G2:G40" si="0">C2+D2+E2+F2</f>
        <v>1728110</v>
      </c>
      <c r="H2" s="22">
        <f t="shared" ref="H2:H40" si="1">(B2 + stillbirth*B2/(1000-stillbirth))/(1-abortion)</f>
        <v>137547.35319988604</v>
      </c>
      <c r="I2" s="22">
        <f>G2-H2</f>
        <v>1590562.6468001138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117565.11500000001</v>
      </c>
      <c r="C3" s="78">
        <v>285000</v>
      </c>
      <c r="D3" s="78">
        <v>569000</v>
      </c>
      <c r="E3" s="78">
        <v>515000</v>
      </c>
      <c r="F3" s="78">
        <v>378000</v>
      </c>
      <c r="G3" s="22">
        <f t="shared" si="0"/>
        <v>1747000</v>
      </c>
      <c r="H3" s="22">
        <f t="shared" si="1"/>
        <v>136139.75024375782</v>
      </c>
      <c r="I3" s="22">
        <f t="shared" ref="I3:I15" si="3">G3-H3</f>
        <v>1610860.2497562421</v>
      </c>
    </row>
    <row r="4" spans="1:9" ht="15.75" customHeight="1" x14ac:dyDescent="0.25">
      <c r="A4" s="7">
        <f t="shared" si="2"/>
        <v>2019</v>
      </c>
      <c r="B4" s="77">
        <v>116269.874</v>
      </c>
      <c r="C4" s="78">
        <v>283000</v>
      </c>
      <c r="D4" s="78">
        <v>566000</v>
      </c>
      <c r="E4" s="78">
        <v>523000</v>
      </c>
      <c r="F4" s="78">
        <v>390000</v>
      </c>
      <c r="G4" s="22">
        <f t="shared" si="0"/>
        <v>1762000</v>
      </c>
      <c r="H4" s="22">
        <f t="shared" si="1"/>
        <v>134639.86835919134</v>
      </c>
      <c r="I4" s="22">
        <f t="shared" si="3"/>
        <v>1627360.1316408087</v>
      </c>
    </row>
    <row r="5" spans="1:9" ht="15.75" customHeight="1" x14ac:dyDescent="0.25">
      <c r="A5" s="7">
        <f t="shared" si="2"/>
        <v>2020</v>
      </c>
      <c r="B5" s="77">
        <v>114922.053</v>
      </c>
      <c r="C5" s="78">
        <v>282000</v>
      </c>
      <c r="D5" s="78">
        <v>563000</v>
      </c>
      <c r="E5" s="78">
        <v>531000</v>
      </c>
      <c r="F5" s="78">
        <v>403000</v>
      </c>
      <c r="G5" s="22">
        <f t="shared" si="0"/>
        <v>1779000</v>
      </c>
      <c r="H5" s="22">
        <f t="shared" si="1"/>
        <v>133079.09912664059</v>
      </c>
      <c r="I5" s="22">
        <f t="shared" si="3"/>
        <v>1645920.9008733593</v>
      </c>
    </row>
    <row r="6" spans="1:9" ht="15.75" customHeight="1" x14ac:dyDescent="0.25">
      <c r="A6" s="7">
        <f t="shared" si="2"/>
        <v>2021</v>
      </c>
      <c r="B6" s="77">
        <v>113762.2892</v>
      </c>
      <c r="C6" s="78">
        <v>282000</v>
      </c>
      <c r="D6" s="78">
        <v>560000</v>
      </c>
      <c r="E6" s="78">
        <v>536000</v>
      </c>
      <c r="F6" s="78">
        <v>416000</v>
      </c>
      <c r="G6" s="22">
        <f t="shared" si="0"/>
        <v>1794000</v>
      </c>
      <c r="H6" s="22">
        <f t="shared" si="1"/>
        <v>131736.09908726878</v>
      </c>
      <c r="I6" s="22">
        <f t="shared" si="3"/>
        <v>1662263.9009127312</v>
      </c>
    </row>
    <row r="7" spans="1:9" ht="15.75" customHeight="1" x14ac:dyDescent="0.25">
      <c r="A7" s="7">
        <f t="shared" si="2"/>
        <v>2022</v>
      </c>
      <c r="B7" s="77">
        <v>112539.7856</v>
      </c>
      <c r="C7" s="78">
        <v>282000</v>
      </c>
      <c r="D7" s="78">
        <v>557000</v>
      </c>
      <c r="E7" s="78">
        <v>541000</v>
      </c>
      <c r="F7" s="78">
        <v>429000</v>
      </c>
      <c r="G7" s="22">
        <f t="shared" si="0"/>
        <v>1809000</v>
      </c>
      <c r="H7" s="22">
        <f t="shared" si="1"/>
        <v>130320.44670793759</v>
      </c>
      <c r="I7" s="22">
        <f t="shared" si="3"/>
        <v>1678679.5532920624</v>
      </c>
    </row>
    <row r="8" spans="1:9" ht="15.75" customHeight="1" x14ac:dyDescent="0.25">
      <c r="A8" s="7">
        <f t="shared" si="2"/>
        <v>2023</v>
      </c>
      <c r="B8" s="77">
        <v>111272.45120000002</v>
      </c>
      <c r="C8" s="78">
        <v>283000</v>
      </c>
      <c r="D8" s="78">
        <v>554000</v>
      </c>
      <c r="E8" s="78">
        <v>544000</v>
      </c>
      <c r="F8" s="78">
        <v>443000</v>
      </c>
      <c r="G8" s="22">
        <f t="shared" si="0"/>
        <v>1824000</v>
      </c>
      <c r="H8" s="22">
        <f t="shared" si="1"/>
        <v>128852.8805111851</v>
      </c>
      <c r="I8" s="22">
        <f t="shared" si="3"/>
        <v>1695147.1194888148</v>
      </c>
    </row>
    <row r="9" spans="1:9" ht="15.75" customHeight="1" x14ac:dyDescent="0.25">
      <c r="A9" s="7">
        <f t="shared" si="2"/>
        <v>2024</v>
      </c>
      <c r="B9" s="77">
        <v>109943.80020000003</v>
      </c>
      <c r="C9" s="78">
        <v>283000</v>
      </c>
      <c r="D9" s="78">
        <v>552000</v>
      </c>
      <c r="E9" s="78">
        <v>546000</v>
      </c>
      <c r="F9" s="78">
        <v>455000</v>
      </c>
      <c r="G9" s="22">
        <f t="shared" si="0"/>
        <v>1836000</v>
      </c>
      <c r="H9" s="22">
        <f t="shared" si="1"/>
        <v>127314.31003216912</v>
      </c>
      <c r="I9" s="22">
        <f t="shared" si="3"/>
        <v>1708685.6899678309</v>
      </c>
    </row>
    <row r="10" spans="1:9" ht="15.75" customHeight="1" x14ac:dyDescent="0.25">
      <c r="A10" s="7">
        <f t="shared" si="2"/>
        <v>2025</v>
      </c>
      <c r="B10" s="77">
        <v>108587.16</v>
      </c>
      <c r="C10" s="78">
        <v>283000</v>
      </c>
      <c r="D10" s="78">
        <v>549000</v>
      </c>
      <c r="E10" s="78">
        <v>547000</v>
      </c>
      <c r="F10" s="78">
        <v>468000</v>
      </c>
      <c r="G10" s="22">
        <f t="shared" si="0"/>
        <v>1847000</v>
      </c>
      <c r="H10" s="22">
        <f t="shared" si="1"/>
        <v>125743.32821499789</v>
      </c>
      <c r="I10" s="22">
        <f t="shared" si="3"/>
        <v>1721256.6717850021</v>
      </c>
    </row>
    <row r="11" spans="1:9" ht="15.75" customHeight="1" x14ac:dyDescent="0.25">
      <c r="A11" s="7">
        <f t="shared" si="2"/>
        <v>2026</v>
      </c>
      <c r="B11" s="77">
        <v>107652.71759999999</v>
      </c>
      <c r="C11" s="78">
        <v>283000</v>
      </c>
      <c r="D11" s="78">
        <v>548000</v>
      </c>
      <c r="E11" s="78">
        <v>548000</v>
      </c>
      <c r="F11" s="78">
        <v>480000</v>
      </c>
      <c r="G11" s="22">
        <f t="shared" si="0"/>
        <v>1859000</v>
      </c>
      <c r="H11" s="22">
        <f t="shared" si="1"/>
        <v>124661.24910544929</v>
      </c>
      <c r="I11" s="22">
        <f t="shared" si="3"/>
        <v>1734338.7508945507</v>
      </c>
    </row>
    <row r="12" spans="1:9" ht="15.75" customHeight="1" x14ac:dyDescent="0.25">
      <c r="A12" s="7">
        <f t="shared" si="2"/>
        <v>2027</v>
      </c>
      <c r="B12" s="77">
        <v>106681.23199999999</v>
      </c>
      <c r="C12" s="78">
        <v>283000</v>
      </c>
      <c r="D12" s="78">
        <v>549000</v>
      </c>
      <c r="E12" s="78">
        <v>548000</v>
      </c>
      <c r="F12" s="78">
        <v>490000</v>
      </c>
      <c r="G12" s="22">
        <f t="shared" si="0"/>
        <v>1870000</v>
      </c>
      <c r="H12" s="22">
        <f t="shared" si="1"/>
        <v>123536.27417602904</v>
      </c>
      <c r="I12" s="22">
        <f t="shared" si="3"/>
        <v>1746463.725823971</v>
      </c>
    </row>
    <row r="13" spans="1:9" ht="15.75" customHeight="1" x14ac:dyDescent="0.25">
      <c r="A13" s="7">
        <f t="shared" si="2"/>
        <v>2028</v>
      </c>
      <c r="B13" s="77">
        <v>105657.44139999998</v>
      </c>
      <c r="C13" s="78">
        <v>281000</v>
      </c>
      <c r="D13" s="78">
        <v>548000</v>
      </c>
      <c r="E13" s="78">
        <v>548000</v>
      </c>
      <c r="F13" s="78">
        <v>500000</v>
      </c>
      <c r="G13" s="22">
        <f t="shared" si="0"/>
        <v>1877000</v>
      </c>
      <c r="H13" s="22">
        <f t="shared" si="1"/>
        <v>122350.73034709724</v>
      </c>
      <c r="I13" s="22">
        <f t="shared" si="3"/>
        <v>1754649.2696529028</v>
      </c>
    </row>
    <row r="14" spans="1:9" ht="15.75" customHeight="1" x14ac:dyDescent="0.25">
      <c r="A14" s="7">
        <f t="shared" si="2"/>
        <v>2029</v>
      </c>
      <c r="B14" s="77">
        <v>104597.18639999998</v>
      </c>
      <c r="C14" s="78">
        <v>280000</v>
      </c>
      <c r="D14" s="78">
        <v>548000</v>
      </c>
      <c r="E14" s="78">
        <v>547000</v>
      </c>
      <c r="F14" s="78">
        <v>509000</v>
      </c>
      <c r="G14" s="22">
        <f t="shared" si="0"/>
        <v>1884000</v>
      </c>
      <c r="H14" s="22">
        <f t="shared" si="1"/>
        <v>121122.96094547928</v>
      </c>
      <c r="I14" s="22">
        <f t="shared" si="3"/>
        <v>1762877.0390545207</v>
      </c>
    </row>
    <row r="15" spans="1:9" ht="15.75" customHeight="1" x14ac:dyDescent="0.25">
      <c r="A15" s="7">
        <f t="shared" si="2"/>
        <v>2030</v>
      </c>
      <c r="B15" s="77">
        <v>103456.41800000001</v>
      </c>
      <c r="C15" s="78">
        <v>279000</v>
      </c>
      <c r="D15" s="78">
        <v>549000</v>
      </c>
      <c r="E15" s="78">
        <v>546000</v>
      </c>
      <c r="F15" s="78">
        <v>517000</v>
      </c>
      <c r="G15" s="22">
        <f t="shared" si="0"/>
        <v>1891000</v>
      </c>
      <c r="H15" s="22">
        <f t="shared" si="1"/>
        <v>119801.95747381197</v>
      </c>
      <c r="I15" s="22">
        <f t="shared" si="3"/>
        <v>1771198.0425261881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127.37938908844994</v>
      </c>
      <c r="I17" s="22">
        <f t="shared" si="4"/>
        <v>-127.37938908844994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9.52514925E-3</v>
      </c>
    </row>
    <row r="4" spans="1:8" ht="15.75" customHeight="1" x14ac:dyDescent="0.25">
      <c r="B4" s="24" t="s">
        <v>7</v>
      </c>
      <c r="C4" s="79">
        <v>0.22563290087725696</v>
      </c>
    </row>
    <row r="5" spans="1:8" ht="15.75" customHeight="1" x14ac:dyDescent="0.25">
      <c r="B5" s="24" t="s">
        <v>8</v>
      </c>
      <c r="C5" s="79">
        <v>0.1275665664886215</v>
      </c>
    </row>
    <row r="6" spans="1:8" ht="15.75" customHeight="1" x14ac:dyDescent="0.25">
      <c r="B6" s="24" t="s">
        <v>10</v>
      </c>
      <c r="C6" s="79">
        <v>0.12565216326977799</v>
      </c>
    </row>
    <row r="7" spans="1:8" ht="15.75" customHeight="1" x14ac:dyDescent="0.25">
      <c r="B7" s="24" t="s">
        <v>13</v>
      </c>
      <c r="C7" s="79">
        <v>0.23164503239804873</v>
      </c>
    </row>
    <row r="8" spans="1:8" ht="15.75" customHeight="1" x14ac:dyDescent="0.25">
      <c r="B8" s="24" t="s">
        <v>14</v>
      </c>
      <c r="C8" s="79">
        <v>2.6923675457606705E-6</v>
      </c>
    </row>
    <row r="9" spans="1:8" ht="15.75" customHeight="1" x14ac:dyDescent="0.25">
      <c r="B9" s="24" t="s">
        <v>27</v>
      </c>
      <c r="C9" s="79">
        <v>0.20694796806682375</v>
      </c>
    </row>
    <row r="10" spans="1:8" ht="15.75" customHeight="1" x14ac:dyDescent="0.25">
      <c r="B10" s="24" t="s">
        <v>15</v>
      </c>
      <c r="C10" s="79">
        <v>7.3027527281925186E-2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0.106719572442563</v>
      </c>
      <c r="D14" s="79">
        <v>0.106719572442563</v>
      </c>
      <c r="E14" s="79">
        <v>5.9643279004376298E-2</v>
      </c>
      <c r="F14" s="79">
        <v>5.9643279004376298E-2</v>
      </c>
    </row>
    <row r="15" spans="1:8" ht="15.75" customHeight="1" x14ac:dyDescent="0.25">
      <c r="B15" s="24" t="s">
        <v>16</v>
      </c>
      <c r="C15" s="79">
        <v>0.29190995386444701</v>
      </c>
      <c r="D15" s="79">
        <v>0.29190995386444701</v>
      </c>
      <c r="E15" s="79">
        <v>0.15181223577000999</v>
      </c>
      <c r="F15" s="79">
        <v>0.15181223577000999</v>
      </c>
    </row>
    <row r="16" spans="1:8" ht="15.75" customHeight="1" x14ac:dyDescent="0.25">
      <c r="B16" s="24" t="s">
        <v>17</v>
      </c>
      <c r="C16" s="79">
        <v>2.3824967700023E-2</v>
      </c>
      <c r="D16" s="79">
        <v>2.3824967700023E-2</v>
      </c>
      <c r="E16" s="79">
        <v>1.6885304271991499E-2</v>
      </c>
      <c r="F16" s="79">
        <v>1.6885304271991499E-2</v>
      </c>
    </row>
    <row r="17" spans="1:8" ht="15.75" customHeight="1" x14ac:dyDescent="0.25">
      <c r="B17" s="24" t="s">
        <v>18</v>
      </c>
      <c r="C17" s="79">
        <v>2.88315623985107E-8</v>
      </c>
      <c r="D17" s="79">
        <v>2.88315623985107E-8</v>
      </c>
      <c r="E17" s="79">
        <v>1.73675418958179E-7</v>
      </c>
      <c r="F17" s="79">
        <v>1.73675418958179E-7</v>
      </c>
    </row>
    <row r="18" spans="1:8" ht="15.75" customHeight="1" x14ac:dyDescent="0.25">
      <c r="B18" s="24" t="s">
        <v>19</v>
      </c>
      <c r="C18" s="79">
        <v>2.253936626019E-4</v>
      </c>
      <c r="D18" s="79">
        <v>2.253936626019E-4</v>
      </c>
      <c r="E18" s="79">
        <v>3.4670900921905098E-4</v>
      </c>
      <c r="F18" s="79">
        <v>3.4670900921905098E-4</v>
      </c>
    </row>
    <row r="19" spans="1:8" ht="15.75" customHeight="1" x14ac:dyDescent="0.25">
      <c r="B19" s="24" t="s">
        <v>20</v>
      </c>
      <c r="C19" s="79">
        <v>4.9714845162575298E-3</v>
      </c>
      <c r="D19" s="79">
        <v>4.9714845162575298E-3</v>
      </c>
      <c r="E19" s="79">
        <v>1.2423193295802701E-2</v>
      </c>
      <c r="F19" s="79">
        <v>1.2423193295802701E-2</v>
      </c>
    </row>
    <row r="20" spans="1:8" ht="15.75" customHeight="1" x14ac:dyDescent="0.25">
      <c r="B20" s="24" t="s">
        <v>21</v>
      </c>
      <c r="C20" s="79">
        <v>2.20580350099739E-2</v>
      </c>
      <c r="D20" s="79">
        <v>2.20580350099739E-2</v>
      </c>
      <c r="E20" s="79">
        <v>0.22113944159439</v>
      </c>
      <c r="F20" s="79">
        <v>0.22113944159439</v>
      </c>
    </row>
    <row r="21" spans="1:8" ht="15.75" customHeight="1" x14ac:dyDescent="0.25">
      <c r="B21" s="24" t="s">
        <v>22</v>
      </c>
      <c r="C21" s="79">
        <v>6.3547116821046204E-2</v>
      </c>
      <c r="D21" s="79">
        <v>6.3547116821046204E-2</v>
      </c>
      <c r="E21" s="79">
        <v>0.14210446063075299</v>
      </c>
      <c r="F21" s="79">
        <v>0.14210446063075299</v>
      </c>
    </row>
    <row r="22" spans="1:8" ht="15.75" customHeight="1" x14ac:dyDescent="0.25">
      <c r="B22" s="24" t="s">
        <v>23</v>
      </c>
      <c r="C22" s="79">
        <v>0.48674344715152507</v>
      </c>
      <c r="D22" s="79">
        <v>0.48674344715152507</v>
      </c>
      <c r="E22" s="79">
        <v>0.39564520274803849</v>
      </c>
      <c r="F22" s="79">
        <v>0.39564520274803849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3.4000000000000002E-2</v>
      </c>
    </row>
    <row r="27" spans="1:8" ht="15.75" customHeight="1" x14ac:dyDescent="0.25">
      <c r="B27" s="24" t="s">
        <v>39</v>
      </c>
      <c r="C27" s="79">
        <v>3.6400000000000002E-2</v>
      </c>
    </row>
    <row r="28" spans="1:8" ht="15.75" customHeight="1" x14ac:dyDescent="0.25">
      <c r="B28" s="24" t="s">
        <v>40</v>
      </c>
      <c r="C28" s="79">
        <v>0.29059999999999997</v>
      </c>
    </row>
    <row r="29" spans="1:8" ht="15.75" customHeight="1" x14ac:dyDescent="0.25">
      <c r="B29" s="24" t="s">
        <v>41</v>
      </c>
      <c r="C29" s="79">
        <v>0.18420000000000003</v>
      </c>
    </row>
    <row r="30" spans="1:8" ht="15.75" customHeight="1" x14ac:dyDescent="0.25">
      <c r="B30" s="24" t="s">
        <v>42</v>
      </c>
      <c r="C30" s="79">
        <v>8.8900000000000007E-2</v>
      </c>
    </row>
    <row r="31" spans="1:8" ht="15.75" customHeight="1" x14ac:dyDescent="0.25">
      <c r="B31" s="24" t="s">
        <v>43</v>
      </c>
      <c r="C31" s="79">
        <v>4.6799999999999994E-2</v>
      </c>
    </row>
    <row r="32" spans="1:8" ht="15.75" customHeight="1" x14ac:dyDescent="0.25">
      <c r="B32" s="24" t="s">
        <v>44</v>
      </c>
      <c r="C32" s="79">
        <v>5.1799999999999999E-2</v>
      </c>
    </row>
    <row r="33" spans="2:3" ht="15.75" customHeight="1" x14ac:dyDescent="0.25">
      <c r="B33" s="24" t="s">
        <v>45</v>
      </c>
      <c r="C33" s="79">
        <v>0.1014</v>
      </c>
    </row>
    <row r="34" spans="2:3" ht="15.75" customHeight="1" x14ac:dyDescent="0.25">
      <c r="B34" s="24" t="s">
        <v>46</v>
      </c>
      <c r="C34" s="79">
        <v>0.16590000000223518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0.76705448583050273</v>
      </c>
      <c r="D2" s="80">
        <v>0.76705448583050273</v>
      </c>
      <c r="E2" s="80">
        <v>0.63932691475403158</v>
      </c>
      <c r="F2" s="80">
        <v>0.51465731772094869</v>
      </c>
      <c r="G2" s="80">
        <v>0.43851961855304022</v>
      </c>
    </row>
    <row r="3" spans="1:15" ht="15.75" customHeight="1" x14ac:dyDescent="0.25">
      <c r="A3" s="5"/>
      <c r="B3" s="11" t="s">
        <v>118</v>
      </c>
      <c r="C3" s="80">
        <v>0.18204759797043935</v>
      </c>
      <c r="D3" s="80">
        <v>0.18204759797043935</v>
      </c>
      <c r="E3" s="80">
        <v>0.26629986562688185</v>
      </c>
      <c r="F3" s="80">
        <v>0.30013082055470158</v>
      </c>
      <c r="G3" s="80">
        <v>0.35812435515164953</v>
      </c>
    </row>
    <row r="4" spans="1:15" ht="15.75" customHeight="1" x14ac:dyDescent="0.25">
      <c r="A4" s="5"/>
      <c r="B4" s="11" t="s">
        <v>116</v>
      </c>
      <c r="C4" s="81">
        <v>4.1708014663116938E-2</v>
      </c>
      <c r="D4" s="81">
        <v>4.1708014663116938E-2</v>
      </c>
      <c r="E4" s="81">
        <v>5.8673986729469593E-2</v>
      </c>
      <c r="F4" s="81">
        <v>0.12936553700593895</v>
      </c>
      <c r="G4" s="81">
        <v>0.12936553700593895</v>
      </c>
    </row>
    <row r="5" spans="1:15" ht="15.75" customHeight="1" x14ac:dyDescent="0.25">
      <c r="A5" s="5"/>
      <c r="B5" s="11" t="s">
        <v>119</v>
      </c>
      <c r="C5" s="81">
        <v>9.189901535941021E-3</v>
      </c>
      <c r="D5" s="81">
        <v>9.189901535941021E-3</v>
      </c>
      <c r="E5" s="81">
        <v>3.5699232889617037E-2</v>
      </c>
      <c r="F5" s="81">
        <v>5.5846324718410813E-2</v>
      </c>
      <c r="G5" s="81">
        <v>7.3990489289371283E-2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0.88676703299270077</v>
      </c>
      <c r="D8" s="80">
        <v>0.88676703299270077</v>
      </c>
      <c r="E8" s="80">
        <v>0.9205100352332658</v>
      </c>
      <c r="F8" s="80">
        <v>0.92087120497461927</v>
      </c>
      <c r="G8" s="80">
        <v>0.93380938482919196</v>
      </c>
    </row>
    <row r="9" spans="1:15" ht="15.75" customHeight="1" x14ac:dyDescent="0.25">
      <c r="B9" s="7" t="s">
        <v>121</v>
      </c>
      <c r="C9" s="80">
        <v>7.9607495007299273E-2</v>
      </c>
      <c r="D9" s="80">
        <v>7.9607495007299273E-2</v>
      </c>
      <c r="E9" s="80">
        <v>4.5046235766734284E-2</v>
      </c>
      <c r="F9" s="80">
        <v>5.4460125025380703E-2</v>
      </c>
      <c r="G9" s="80">
        <v>5.0718081604141409E-2</v>
      </c>
    </row>
    <row r="10" spans="1:15" ht="15.75" customHeight="1" x14ac:dyDescent="0.25">
      <c r="B10" s="7" t="s">
        <v>122</v>
      </c>
      <c r="C10" s="81">
        <v>3.0039464299999999E-2</v>
      </c>
      <c r="D10" s="81">
        <v>3.0039464299999999E-2</v>
      </c>
      <c r="E10" s="81">
        <v>2.0182900999999996E-2</v>
      </c>
      <c r="F10" s="81">
        <v>1.7608241100000002E-2</v>
      </c>
      <c r="G10" s="81">
        <v>9.6351098999999992E-3</v>
      </c>
    </row>
    <row r="11" spans="1:15" ht="15.75" customHeight="1" x14ac:dyDescent="0.25">
      <c r="B11" s="7" t="s">
        <v>123</v>
      </c>
      <c r="C11" s="81">
        <v>3.5860077000000002E-3</v>
      </c>
      <c r="D11" s="81">
        <v>3.5860077000000002E-3</v>
      </c>
      <c r="E11" s="81">
        <v>1.4260828000000001E-2</v>
      </c>
      <c r="F11" s="81">
        <v>7.0604288999999995E-3</v>
      </c>
      <c r="G11" s="81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0.39236330375000006</v>
      </c>
      <c r="D14" s="82">
        <v>0.36913915626799998</v>
      </c>
      <c r="E14" s="82">
        <v>0.36913915626799998</v>
      </c>
      <c r="F14" s="82">
        <v>0.23508163157600001</v>
      </c>
      <c r="G14" s="82">
        <v>0.23508163157600001</v>
      </c>
      <c r="H14" s="83">
        <v>0.25700000000000001</v>
      </c>
      <c r="I14" s="83">
        <v>0.25700000000000001</v>
      </c>
      <c r="J14" s="83">
        <v>0.25700000000000001</v>
      </c>
      <c r="K14" s="83">
        <v>0.25700000000000001</v>
      </c>
      <c r="L14" s="83">
        <v>0.16898058706699998</v>
      </c>
      <c r="M14" s="83">
        <v>0.13807983688199998</v>
      </c>
      <c r="N14" s="83">
        <v>0.1362747280595</v>
      </c>
      <c r="O14" s="83">
        <v>0.149230884057</v>
      </c>
    </row>
    <row r="15" spans="1:15" ht="15.75" customHeight="1" x14ac:dyDescent="0.25">
      <c r="B15" s="16" t="s">
        <v>68</v>
      </c>
      <c r="C15" s="80">
        <f>iron_deficiency_anaemia*C14</f>
        <v>0.22489668616034564</v>
      </c>
      <c r="D15" s="80">
        <f t="shared" ref="D15:O15" si="0">iron_deficiency_anaemia*D14</f>
        <v>0.21158495757186152</v>
      </c>
      <c r="E15" s="80">
        <f t="shared" si="0"/>
        <v>0.21158495757186152</v>
      </c>
      <c r="F15" s="80">
        <f t="shared" si="0"/>
        <v>0.13474522059865204</v>
      </c>
      <c r="G15" s="80">
        <f t="shared" si="0"/>
        <v>0.13474522059865204</v>
      </c>
      <c r="H15" s="80">
        <f t="shared" si="0"/>
        <v>0.14730849646437871</v>
      </c>
      <c r="I15" s="80">
        <f t="shared" si="0"/>
        <v>0.14730849646437871</v>
      </c>
      <c r="J15" s="80">
        <f t="shared" si="0"/>
        <v>0.14730849646437871</v>
      </c>
      <c r="K15" s="80">
        <f t="shared" si="0"/>
        <v>0.14730849646437871</v>
      </c>
      <c r="L15" s="80">
        <f t="shared" si="0"/>
        <v>9.6857105885244363E-2</v>
      </c>
      <c r="M15" s="80">
        <f t="shared" si="0"/>
        <v>7.9145265226202646E-2</v>
      </c>
      <c r="N15" s="80">
        <f t="shared" si="0"/>
        <v>7.8110604266681025E-2</v>
      </c>
      <c r="O15" s="80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0.311</v>
      </c>
      <c r="D2" s="81">
        <v>0.311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0.13600000000000001</v>
      </c>
      <c r="D3" s="81">
        <v>0.157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0.51600000000000001</v>
      </c>
      <c r="F4" s="81">
        <v>0.6925</v>
      </c>
      <c r="G4" s="81">
        <v>0</v>
      </c>
    </row>
    <row r="5" spans="1:7" x14ac:dyDescent="0.25">
      <c r="B5" s="43" t="s">
        <v>169</v>
      </c>
      <c r="C5" s="80">
        <f>1-SUM(C2:C4)</f>
        <v>0.34799999999999998</v>
      </c>
      <c r="D5" s="80">
        <f>1-SUM(D2:D4)</f>
        <v>0.32700000000000007</v>
      </c>
      <c r="E5" s="80">
        <f>1-SUM(E2:E4)</f>
        <v>0.48399999999999999</v>
      </c>
      <c r="F5" s="80">
        <f>1-SUM(F2:F4)</f>
        <v>0.3075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0.15539999999999998</v>
      </c>
      <c r="D2" s="144">
        <v>0.15087999999999999</v>
      </c>
      <c r="E2" s="144">
        <v>0.14644000000000001</v>
      </c>
      <c r="F2" s="144">
        <v>0.1421</v>
      </c>
      <c r="G2" s="144">
        <v>0.13785999999999998</v>
      </c>
      <c r="H2" s="144">
        <v>0.13361000000000001</v>
      </c>
      <c r="I2" s="144">
        <v>0.12951000000000001</v>
      </c>
      <c r="J2" s="144">
        <v>0.12556</v>
      </c>
      <c r="K2" s="144">
        <v>0.12174</v>
      </c>
      <c r="L2" s="144">
        <v>0.11805</v>
      </c>
      <c r="M2" s="144">
        <v>0.11448</v>
      </c>
      <c r="N2" s="144">
        <v>0.11103999999999999</v>
      </c>
      <c r="O2" s="144">
        <v>0.10772</v>
      </c>
      <c r="P2" s="144">
        <v>0.10452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1.8089999999999998E-2</v>
      </c>
      <c r="D4" s="144">
        <v>1.7979999999999999E-2</v>
      </c>
      <c r="E4" s="144">
        <v>1.7899999999999999E-2</v>
      </c>
      <c r="F4" s="144">
        <v>1.7829999999999999E-2</v>
      </c>
      <c r="G4" s="144">
        <v>1.7769999999999998E-2</v>
      </c>
      <c r="H4" s="144">
        <v>1.771E-2</v>
      </c>
      <c r="I4" s="144">
        <v>1.7649999999999999E-2</v>
      </c>
      <c r="J4" s="144">
        <v>1.7610000000000001E-2</v>
      </c>
      <c r="K4" s="144">
        <v>1.7559999999999999E-2</v>
      </c>
      <c r="L4" s="144">
        <v>1.753E-2</v>
      </c>
      <c r="M4" s="144">
        <v>1.7509999999999998E-2</v>
      </c>
      <c r="N4" s="144">
        <v>1.7490000000000002E-2</v>
      </c>
      <c r="O4" s="144">
        <v>1.7479999999999999E-2</v>
      </c>
      <c r="P4" s="144">
        <v>1.7469999999999999E-2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0.15033503013643534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0.14730849646437871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8.3206085294509929E-2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0.311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0.63366666666666671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15.193</v>
      </c>
      <c r="D13" s="143">
        <v>14.7</v>
      </c>
      <c r="E13" s="143">
        <v>14.106999999999999</v>
      </c>
      <c r="F13" s="143">
        <v>13.826000000000001</v>
      </c>
      <c r="G13" s="143">
        <v>13.243</v>
      </c>
      <c r="H13" s="143">
        <v>12.756</v>
      </c>
      <c r="I13" s="143">
        <v>12.34</v>
      </c>
      <c r="J13" s="143">
        <v>11.997999999999999</v>
      </c>
      <c r="K13" s="143">
        <v>11.516999999999999</v>
      </c>
      <c r="L13" s="143">
        <v>11.151999999999999</v>
      </c>
      <c r="M13" s="143">
        <v>11.478</v>
      </c>
      <c r="N13" s="143">
        <v>10.457000000000001</v>
      </c>
      <c r="O13" s="143">
        <v>10.584</v>
      </c>
      <c r="P13" s="143">
        <v>10.345000000000001</v>
      </c>
    </row>
    <row r="14" spans="1:16" x14ac:dyDescent="0.25">
      <c r="B14" s="16" t="s">
        <v>170</v>
      </c>
      <c r="C14" s="143">
        <f>maternal_mortality</f>
        <v>1.5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0.249</v>
      </c>
      <c r="E2" s="92">
        <f>food_insecure</f>
        <v>0.249</v>
      </c>
      <c r="F2" s="92">
        <f>food_insecure</f>
        <v>0.249</v>
      </c>
      <c r="G2" s="92">
        <f>food_insecure</f>
        <v>0.249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0.249</v>
      </c>
      <c r="F5" s="92">
        <f>food_insecure</f>
        <v>0.249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0.21134202787153844</v>
      </c>
      <c r="D7" s="92">
        <f>diarrhoea_1_5mo/26</f>
        <v>0.16541666030846153</v>
      </c>
      <c r="E7" s="92">
        <f>diarrhoea_6_11mo/26</f>
        <v>0.16541666030846153</v>
      </c>
      <c r="F7" s="92">
        <f>diarrhoea_12_23mo/26</f>
        <v>8.8754168755000001E-2</v>
      </c>
      <c r="G7" s="92">
        <f>diarrhoea_24_59mo/26</f>
        <v>8.8754168755000001E-2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0.249</v>
      </c>
      <c r="F8" s="92">
        <f>food_insecure</f>
        <v>0.249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0.6409999999999999</v>
      </c>
      <c r="E9" s="92">
        <f>IF(ISBLANK(comm_deliv), frac_children_health_facility,1)</f>
        <v>0.6409999999999999</v>
      </c>
      <c r="F9" s="92">
        <f>IF(ISBLANK(comm_deliv), frac_children_health_facility,1)</f>
        <v>0.6409999999999999</v>
      </c>
      <c r="G9" s="92">
        <f>IF(ISBLANK(comm_deliv), frac_children_health_facility,1)</f>
        <v>0.6409999999999999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0.21134202787153844</v>
      </c>
      <c r="D11" s="92">
        <f>diarrhoea_1_5mo/26</f>
        <v>0.16541666030846153</v>
      </c>
      <c r="E11" s="92">
        <f>diarrhoea_6_11mo/26</f>
        <v>0.16541666030846153</v>
      </c>
      <c r="F11" s="92">
        <f>diarrhoea_12_23mo/26</f>
        <v>8.8754168755000001E-2</v>
      </c>
      <c r="G11" s="92">
        <f>diarrhoea_24_59mo/26</f>
        <v>8.8754168755000001E-2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0.249</v>
      </c>
      <c r="I14" s="92">
        <f>food_insecure</f>
        <v>0.249</v>
      </c>
      <c r="J14" s="92">
        <f>food_insecure</f>
        <v>0.249</v>
      </c>
      <c r="K14" s="92">
        <f>food_insecure</f>
        <v>0.249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0.878</v>
      </c>
      <c r="I17" s="92">
        <f>frac_PW_health_facility</f>
        <v>0.878</v>
      </c>
      <c r="J17" s="92">
        <f>frac_PW_health_facility</f>
        <v>0.878</v>
      </c>
      <c r="K17" s="92">
        <f>frac_PW_health_facility</f>
        <v>0.878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0.10199999999999999</v>
      </c>
      <c r="M23" s="92">
        <f>famplan_unmet_need</f>
        <v>0.10199999999999999</v>
      </c>
      <c r="N23" s="92">
        <f>famplan_unmet_need</f>
        <v>0.10199999999999999</v>
      </c>
      <c r="O23" s="92">
        <f>famplan_unmet_need</f>
        <v>0.10199999999999999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0.11500716789300197</v>
      </c>
      <c r="M24" s="92">
        <f>(1-food_insecure)*(0.49)+food_insecure*(0.7)</f>
        <v>0.54228999999999994</v>
      </c>
      <c r="N24" s="92">
        <f>(1-food_insecure)*(0.49)+food_insecure*(0.7)</f>
        <v>0.54228999999999994</v>
      </c>
      <c r="O24" s="92">
        <f>(1-food_insecure)*(0.49)+food_insecure*(0.7)</f>
        <v>0.54228999999999994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4.9288786239857989E-2</v>
      </c>
      <c r="M25" s="92">
        <f>(1-food_insecure)*(0.21)+food_insecure*(0.3)</f>
        <v>0.23241000000000001</v>
      </c>
      <c r="N25" s="92">
        <f>(1-food_insecure)*(0.21)+food_insecure*(0.3)</f>
        <v>0.23241000000000001</v>
      </c>
      <c r="O25" s="92">
        <f>(1-food_insecure)*(0.21)+food_insecure*(0.3)</f>
        <v>0.23241000000000001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4.7780919667139987E-2</v>
      </c>
      <c r="M26" s="92">
        <f>(1-food_insecure)*(0.3)</f>
        <v>0.2253</v>
      </c>
      <c r="N26" s="92">
        <f>(1-food_insecure)*(0.3)</f>
        <v>0.2253</v>
      </c>
      <c r="O26" s="92">
        <f>(1-food_insecure)*(0.3)</f>
        <v>0.2253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0.78792312620000016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2020-03-24T06:50:05Z</dcterms:modified>
</cp:coreProperties>
</file>