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C172ED1F-0F91-4E6B-B1E5-B2AF69340B3D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I21" i="2" s="1"/>
  <c r="G22" i="2"/>
  <c r="H22" i="2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G28" i="2"/>
  <c r="H28" i="2"/>
  <c r="G29" i="2"/>
  <c r="H29" i="2"/>
  <c r="G30" i="2"/>
  <c r="H30" i="2"/>
  <c r="I30" i="2" s="1"/>
  <c r="G31" i="2"/>
  <c r="H31" i="2"/>
  <c r="G32" i="2"/>
  <c r="H32" i="2"/>
  <c r="G33" i="2"/>
  <c r="H33" i="2"/>
  <c r="G34" i="2"/>
  <c r="H34" i="2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C7" i="51" s="1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I3" i="2" s="1"/>
  <c r="H4" i="2"/>
  <c r="G4" i="2"/>
  <c r="H5" i="2"/>
  <c r="H6" i="2"/>
  <c r="H7" i="2"/>
  <c r="H8" i="2"/>
  <c r="H9" i="2"/>
  <c r="I9" i="2" s="1"/>
  <c r="H10" i="2"/>
  <c r="H11" i="2"/>
  <c r="H12" i="2"/>
  <c r="H13" i="2"/>
  <c r="I13" i="2" s="1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4" i="2"/>
  <c r="I24" i="2"/>
  <c r="I22" i="2"/>
  <c r="I18" i="2"/>
  <c r="I32" i="2"/>
  <c r="I20" i="2"/>
  <c r="I31" i="2"/>
  <c r="I27" i="2"/>
  <c r="I33" i="2"/>
  <c r="I29" i="2"/>
  <c r="I36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6" i="51" l="1"/>
  <c r="I15" i="2"/>
  <c r="I14" i="2"/>
  <c r="I12" i="2"/>
  <c r="I11" i="2"/>
  <c r="I10" i="2"/>
  <c r="I8" i="2"/>
  <c r="I7" i="2"/>
  <c r="I6" i="2"/>
  <c r="I5" i="2"/>
  <c r="I4" i="2"/>
  <c r="I2" i="2"/>
  <c r="C8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AAF21D8E-3D22-4116-BE4E-E798E628C24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8624D66F-B746-41DE-9E41-C01C6BC7186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DC6BF53F-CE67-4D26-9918-15CDE25DA170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8B0FC22A-4906-4E9B-8794-68B608F55FAB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C651B555-3A29-47A1-8CC8-D303B8EA7C2A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F20E6855-6876-4FFB-B914-5D8EE20EB0D4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0CC17644-A325-4E51-A38A-6580E73F3D29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FE48C606-01B7-41BE-96F5-A391A851BCE9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2EF09550-5C7F-4CBB-8434-E527F80B934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015EF27D-C6C6-45EA-B53E-1E79433F511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5D57A1BE-817A-4ECD-BBBC-984BA04CC20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9087D552-0C3A-426F-9A17-197B78EB861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3A5BFC18-076B-4D3A-AF81-96F1293EEC6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DDA00C17-6A94-42A3-BC1F-9133B3CEE5D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6F41B12D-8C94-41B4-B154-A03896280E2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7CD8DF75-C13F-472A-93B6-4DFEDE8A2A0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D2B46965-35D9-4874-B759-DB251FA08C6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9150CF6D-1899-4814-B10F-1CA80025A46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B253198D-80A1-4469-A382-14A85731964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67CE3032-7558-4DE6-BCA7-4A0B0E1F1B5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0EFE2089-46C9-47C6-A652-7AC922A2B91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FD9535F6-C138-4C28-A461-BE35D9FF966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B4BE2CDF-7DE0-45EF-9C72-A9C82D725EC6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999119C3-05FA-4373-A451-8DB1A2FF3DEC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0597575D-8CE2-4C5E-AC47-3A5C2F29ED70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482FD302-A843-4CDC-A784-CBED2EBAB828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87E3CA8D-5E22-4D57-B6D2-FA4441DBDCB2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05AE5486-E135-41FC-A9B8-B3CE91856268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835FBD98-5734-48EB-B91F-FA3109687F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1CD16916-7BF4-4CF1-B533-4C2E8D52158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8D18B0F8-7333-4FE2-B85F-022755CFB8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B4EF7517-90B2-4647-BCB3-5856474E4A4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9BEDC019-0DF5-4544-9529-9DBDEF53F47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E0E7A80C-79EE-402E-8852-122D834D5C40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0E8C9CA9-F838-49E8-85D7-6F3DE4545FEC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A75D3A11-B48E-4F81-A440-E814FE3A19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E94C5683-AE19-42B1-9C8C-C4E2BB7BE4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31E5F292-B701-4EC8-AC9A-2F385E85688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BB758B31-365E-4972-8240-FE4B56CE7D1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56CDC586-F02B-4DA1-823F-15AEBC41AB9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A4A3F47C-6820-4629-A794-82DA563453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75C844BF-3381-4AB2-BB85-857D2C0D0C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18F39B94-D623-4B64-9E44-8CC6D3D4783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FEF5DF27-886B-4367-A23A-0376FB159E9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311688B2-CF18-4B04-8465-940AF609DD4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F3D61308-2281-4E00-AD45-B5A7D366635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F1C18357-D7BC-4C7D-A11A-E0103A7707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A8A67F2C-CB8A-4521-98F4-7F2472A117A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FA43E477-6D5D-4F5F-9135-3C4668B24B1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970576EB-604E-4960-B747-1445159A24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31E3925F-A517-45A0-8A8F-18F87FE643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358CA6A8-1410-4ACE-B158-305C37F20B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CE4A10D1-8445-460B-AB77-8882A2CABDF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7261F2A4-6C9B-45FE-A886-6308D7E89A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FB35192A-7D1F-478C-8821-C66418FACB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F3495BE3-2D59-4920-83C7-55129EDABDB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2FDC3448-A224-4D87-947B-2DA81251EC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9099A32F-CD94-4B48-AFA5-2302448975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AFC8AD59-9DF7-456E-958B-6F15E4F67E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10FE1294-7830-48C2-82F1-8EB46DDBB29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9972C588-96F1-4DED-9C64-1B3B17822F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C1D4BFE2-1E78-4552-8C9A-1923041F94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F376D4BB-FD77-4BED-930F-522D27C0C80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070DAC49-DD7C-49FF-8CAD-1FDFBAB7C4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D57EA2FB-7390-4FCD-8CDC-FA00295626B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DC192516-D675-4387-A675-744DD095B8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B6A10868-B503-48C0-9DED-BBD84A7B73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7F590AB9-9125-4CEB-8356-D1657CEC95F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29E1E3ED-47E1-4920-BBA4-8FDFC35452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86FDB77A-1FAA-44EE-AC78-E4AF37245E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C31ABA4C-9EC8-402A-9627-852546448C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3F240069-DDDD-470B-97DC-7A7B0B7E21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E4C9295C-23F9-4CE6-9771-DEB18F02E54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9FA64555-BCC4-4D87-AF08-7A446B8ECD9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8769954E-800C-42DE-82B9-8671D3076A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B3A6E6EE-540F-4288-A807-DD93426208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AC358CFA-4D44-4364-8F8F-40F9718CB57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D9DA57F7-6CFB-4E1F-B508-9C176D2408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26DF72BF-69B2-48E3-8673-F41F6B3C96F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A0AFDB8A-4EC5-4FE1-82ED-0BB6399095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B002CC46-B7FC-4E13-946F-6D4397BBD8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A0417DA2-0398-44A3-8E7C-CB28ED2418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AB7E33D5-C824-4BB1-A14F-56C19DC1BE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F05DEC34-230D-4F4F-895A-ADC1C8BE02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AE0FB4AE-27D1-499F-B7C7-71D5CD08A7F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23EA1478-8E29-4D8C-B9AF-C1837E203E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A41E936C-B20B-4933-88AF-09F52761099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ACF7F851-A446-4D8F-A037-A947AA5BCC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8F20B5C2-3C25-4639-AD09-088F863920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12A748AB-088D-46AA-A1A6-C8A52F3F05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DC15D2F4-9515-4D9A-8861-249E0D739DB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9AB64A58-8B83-42F6-AD3F-DD4E36809E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1C054430-C450-45EA-B3DF-09178C84A3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93D59AE8-171D-42B9-B40E-0F9E9405C6A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BC1D5954-8C19-406C-833C-4E5D3331889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FB945776-46B2-43BD-BF96-B8BB8E64D70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9166C626-774D-45D9-8983-3E891FBEC0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31F4EC70-1034-4298-94C0-2D077694F61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5B2733DD-F6A7-4C88-BEC2-489A31D801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5E104527-6ED0-4A56-A6B5-B8773844B5B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D85CB761-6C85-4CA2-B0DA-7DBFDE74C99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89500617-5C16-44D9-A39F-D28BA54EC7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0997F140-7A2D-40F1-B04E-4182F05E9CE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F9191A5F-60D7-4673-ACB4-1C712E4A59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C7B3F575-B92A-438A-8EC7-D4BED328D9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B8C358EF-DB0D-4446-83A3-A0E2AF984A1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4BE25FE2-72A2-4E21-86AB-75F99F0E71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37A9B24E-2FB2-49E3-BA2B-51849AAB228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F40E1D8C-6643-4EF5-BA43-B626A9A91AE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A57CD300-3464-423B-8F43-170D5ABCFA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1EB8222A-B6A6-4224-BD3A-12DF55CAAE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B4A2F85C-AB99-44D9-AD20-A13452E376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88837F14-49B6-46D9-8989-5C9EDFF4B0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76B3B771-F8D8-442B-8723-F289E58F717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05592DF4-D3CA-483E-9BA7-A090AB0964F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6C962AF2-970B-4025-91A6-A5EAEB1FD5F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83669974-E602-457E-AB98-0B67496F4CE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FA644814-6CD1-47B3-B7BC-DD9503C1D50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B8D34F17-71E9-4781-A321-1EE80234FB9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C52B33D3-11C6-49C3-A7FD-B226EB03767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C4A0D1AA-D4F0-44A9-BBB7-8C60A74ED44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3E41EF76-51EA-4A20-B420-C6EAB180807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012EC7E4-EB60-4E72-B991-2DA7907C15D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7E19B87B-E4AC-4215-B232-2C97F271155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8CE940BD-A1D8-4628-8D3C-9DC64A6B61E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C4F9296F-0986-427F-9711-CA3DE969D97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3FCE07AD-0A83-40C4-930E-F72B9676F0E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2EB4C70B-1FFB-4F11-A148-7C618D84199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59236EA7-A9C8-4FB1-85DD-B0818F7EB82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F11B0FFB-5F81-44FB-ABE2-D23A5FAEB39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BBA461CA-85E1-4F47-94A7-BAD74694C0D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0E7E6CB1-A99E-416D-8DF5-6D03CBF6CDF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CEF3BA8F-3743-42DA-B482-89232E2266D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B6CB2AA0-6F19-4A1B-8374-1E8BE2BC452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84649300-C574-41A7-BC79-6E2684DE826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55E54EE8-92DD-4042-979C-AB6E8AB6E10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44F52EBD-E0EF-4AEC-9384-5CFA0FB4648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C03D784F-FAA8-45E2-AFA0-0FC25BEE590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AE5DB7C6-C992-4AD2-A6B4-E7082FCBA22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5C9E8E06-D263-4C61-8728-441FEF4DAA4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9895D91E-2DF8-4C77-96E5-F309067F54A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CA123DD5-C472-49C0-8C40-3A1D17C45AE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050D76DF-5235-42E4-844C-FBE9EE30A7E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B8D31449-6CDD-4161-B347-F4AFFBDD05C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DDB6EC17-E4AA-47DE-A00D-13EEA4AF4A9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7A9038B9-A3F9-4DF3-9809-C8C00139F7E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2D5C074C-19E7-4454-9D04-8E6DDA9C7B8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C4D4A588-2EC1-4912-9830-89F26481D74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B953A00B-778C-4242-906E-D0060C9892A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DB52F4A6-6890-469D-B2AF-DE64FC04B24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48B5B852-3D3E-4DEF-AAA2-BD3F610FC9A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20251BBE-2BC7-48FA-B21F-01694151224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325DA614-3DE6-4030-924B-2AFA2993008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1E676C21-BA6F-4800-94C7-927E682BD2F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D7080E1E-E56B-4EB5-AB3F-C489BAC6AD4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AEEFF62E-6A4E-42A7-A243-B5F5DDF8E0E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B76B0CCC-5660-49D8-A958-B5BDC4CF440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9ABFB1EF-1AAD-478D-BCA6-A47F64B10F2F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EA237B79-B009-4EA4-A524-0D81590C444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03882750-1EF4-468E-B042-54B3C7C7A73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7E43DB05-678B-48A3-8637-7A115078908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0BA1735E-29B8-4D60-8FB7-3B536644624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76F2A2CC-E9D1-4DA8-8586-A130BEC627F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2B12BA04-04FE-4EFB-8A5F-E2AE0B5ED9D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1FDCC414-324D-4720-88B0-1858EF3F870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5785ED76-3B03-4D41-A1B2-9D01078EBC2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84F214F7-ED59-4DBA-8498-8E8625C20E0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7357DFE8-C36E-4146-A504-B48823F75E8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ED3F95AD-1AC2-4BD8-959B-64A3B824140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3578477D-0AA9-4EBA-B7B6-83341A74DB3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E9AD9F3C-20D4-4DA9-8169-73DBB09ABFB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BF1A3E54-EEC6-41CB-B333-DFCC8896DF6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73A3CB06-F85D-4B16-ADB9-F9B900F700A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CF652658-E74E-4ECA-AC90-FC329AC2F1E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B57C0E97-EB73-4A1B-80B7-69C66ADE335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A8D171F7-C7E4-460E-93B7-DE4D0A2325B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022B5879-95D3-4103-BE39-25A6166E7FB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1AA06C1E-0C53-4454-9737-554EA578151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D3B0DF7C-1FA8-4603-93BD-2159339515D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8B404871-7561-4A53-9D4C-D2A6C0DDA08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5D109221-597F-4B06-80C4-097427551F2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BA792DB1-6726-41D5-9914-7B4808F9673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A31C5CC7-17ED-47DF-B632-77F6DDB5F47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1297D6CE-85E3-4FD7-B01C-741C75ABF31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3B645DF2-69D2-4283-B926-ADFC4623B09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007D0F37-43AD-4CFB-884B-37371A9358A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89836D83-9071-4B32-8FD5-4FA90E23AB2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119C8D18-DED9-42B7-B5DB-BFF9DA51177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6B2E3701-0C0D-4D98-A075-9D1231C9FB1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D26979EB-5FDE-4118-B0B2-57A038FC1F5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5D045A40-6CC8-432F-B3AF-BFD99489CFB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8C7F1581-187D-4F31-9EB4-C463A2DC8EF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6C502C60-49AA-4BE8-A510-9DEACC2CC97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43545304-7CC7-4894-94C1-DEA8D99FD2D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2019EDEC-3903-461D-9434-8B0346EDB02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B8ED9CDB-D89C-48B0-926D-0750960B749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518E4A65-AE93-42C8-893B-9E3F4A57FC0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7339ADC5-8380-40A4-8ED0-7D9893995AD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50CD78CB-9531-4984-AC12-D8FC342B883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B56C090E-4241-41EE-A7E7-F13286BD414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344D2868-6066-4B8E-8F46-2B5E1BF5BBE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CFDA9F91-1716-4CF4-A5D4-D18BA327EB6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1B60F029-0748-4D23-8F7D-CF3A5C72C61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86D9F408-0B3E-446D-A279-0D5807C412F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84BD110C-A255-4DA6-8C15-3CB48CBFAE5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B59C5076-AEAD-4E42-B31B-C8530944F52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1949E000-15EE-4F28-801E-9E963853334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FA5DC92A-8C56-419B-A331-EE0508702DF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68EED00C-3DF1-4780-B52E-CE3BAE131E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91AC5FB8-A74F-4242-866D-240FA3E0D6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F47EE97C-3A10-464E-A49A-3853408B859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67F401C7-F479-474A-BBDB-1C4BD0BB81F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9BA211A8-40CA-4D9C-BBE3-E4D3173B559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6055D4BA-5682-4E86-A70F-4D0ACD43BC22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075F9F9B-1619-4A2F-BF48-463AC750A305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E86E7607-28C2-4748-8855-BDEC72A68AF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CD6DACA7-A170-4081-BA3B-0550D688C67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6EF7A852-7109-4F44-A97D-67DCDF5E571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93F0A715-4FBC-4B8A-AE70-F71BA198745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9532EC5C-ECE4-4CDE-8E5F-6C108E2597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07EFB4B6-A262-4EFD-8F9B-5F558DA4796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7569765A-A112-41D6-8B60-229366D11D4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E0D03FDB-4CC0-45F3-A6D0-2822788C80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7490BF6B-2D4E-4873-B53F-AA5EA68AE05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D77F2296-6052-41B8-B1B7-64C7408AD82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51D77AA6-0CF3-4B70-89E8-E99D698DC0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C477AA5C-8CED-4D85-BD35-1F2A71EFBDB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B5D4732D-3D44-47C2-8917-A6E75946039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ECF83ABF-B1CC-4A3A-8B30-7F98A756907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917BE85B-52BF-441B-8140-A032F6F9D7D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8296C591-6970-4BEE-90DB-C86EB79384A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471CE5B1-F801-495E-9300-E041B7FD801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933089FB-1C58-4B46-9180-944B7B8B97A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E5B03CA9-D60B-44F6-95F0-5909EC32F57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19BB84F2-3D9D-44B6-88B6-A2FA32444F0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D42898AC-6C3F-4391-80D9-14D3F74F33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D9045180-9D9E-411C-A5A9-9AF6B5FB578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71FF3698-64ED-4685-82AE-B25785F470D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08B4899E-D95D-486E-A546-A2CFD78B474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8F4CC43B-8188-4E65-A87A-B5FED223363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8A655BB1-021E-4EE3-ADC3-899C8C95F1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28B9E5FD-1FA9-49FB-92BF-3EF7A14C939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AE247748-B0FD-4BA9-A79D-7ADD7996305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DD8EE3F5-6D48-463F-9211-8693F2A9ADA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7336C4AB-C78F-4C97-B03F-54BE821A69E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D70F2882-E652-4158-A1CD-91CDAD54592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D347B334-C3CB-4551-ABFB-37A08D85B2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C5211BCF-3C03-4DF3-B1A5-15FA6FBA69C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A9DA6193-2AB9-4FD7-ADB1-DD35835DE2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FAC6B8B5-9C9D-4644-87EA-0832B5AB30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C058A8B1-E98C-40D1-A171-F64AF0B1BB4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084B7DEF-8A4B-4414-AFAC-4E336F1CD7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29973DA6-9173-4569-A07D-926DABC82BF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856ED8D0-95D8-4AC8-A69B-06A506F7E79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8EF5070E-9566-4676-9301-AB5CCC1B6C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39FC21EA-0114-4FF7-8259-EDB0EED6F0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DD56DA60-480A-4F9C-A36B-2F23364490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2EA78842-44D4-4E68-80FC-A1B8074DA9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11EA0591-A4FC-485D-B28C-30CEBB12BE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7291758C-6D47-481B-9219-44E0BD2F934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3845690F-8E1B-48D2-B1F4-67A903B49B7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3BC2276B-EC0C-490C-A6AF-9ACC5BBCA33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3FEB3286-5167-4B95-85E9-AA1509A99CF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30ADB497-CB88-4AB8-8749-950A5870942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B50B0041-5AB8-4AD5-8FD1-2B313EB8871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1A618D45-1D9F-407D-83B2-F598009F9603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00A0687F-4A1F-45AE-8EE2-F366998E12F7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5CC42417-5BE2-456D-83DC-8F0E597FEE8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177C6DA6-5509-4180-B26E-ABD93351019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1EDA1B46-2E75-4F0E-BEBC-8EB79F1542B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329700C1-A68C-41A8-8266-F113E879075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9EF012D7-0545-4552-A7F8-7FD3518EED2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AE662869-5338-448C-916A-781E12D6C49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480E881E-D119-452A-B444-C985C8382B6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F1281704-9AAA-4EEF-8712-571DFB1C8C8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9614FB78-2F85-45EB-8018-13791420C1F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1592DCCE-60AD-4B2F-844F-47D6091F657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09C58222-9021-4B68-8B3D-CAD85AEC7B0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987D8841-21F8-41EE-A75B-B42EEB80732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FCBF8211-6F38-46A2-9522-D51A543E30E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B5E87D48-6B10-403A-AAB0-BD8CAEBDB0F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EC28913D-77FF-4B50-9DA3-5B76D5FEAB1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1C8EFECE-731A-4E8A-A357-0DFD2CCE205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8FDD30ED-C125-48A9-A6C9-23B9FF1F17F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F29C8727-C732-4320-BDBA-D5DC91E8275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9C983165-97AD-48EC-9F1D-C097BB98E5B4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AEDCC217-1F3C-4549-81EC-E469E0289E2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19009F98-FB4D-44CA-8F75-D7F7A882C2F4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B69EDBF7-D7AF-447B-A26E-81A29D7B6991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B8D302D4-2940-477B-A63E-5F6D7C3935C9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E938AE40-0F2D-41C2-9328-EF700C1DC86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0BC5071C-0581-453A-ABE6-7432E679D26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3C0A6E77-4804-4F54-B651-22729E5959D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AD63E4EF-1733-4009-BFCB-81C920E7696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F6442680-5135-4C98-86D2-CE173BBBAF55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81310015-7619-46A3-9309-D44085C97E54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1D8410B1-2A7B-4F7A-8EF0-9976EA68DC9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051265F6-57BE-491A-8AB2-8088E07A54B0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99982034-8E00-466B-BE7C-A7038C405ED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7AF395A9-A9F2-4C0B-A031-B5387AA423D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61162985-C86D-49BD-B20B-32BCE14AE32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CB0F62E5-20D2-4DF4-97AD-6F29DC95246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17B1317C-FE9A-42B7-97EE-3F965AD9183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97677943-6FFA-4CA4-AEAA-6864FC5185DA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0165C561-749B-49FD-AAD3-FFBDBE28BEF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20CA3EFD-255E-4E18-9FDA-D95C1FCF3F1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4DB64619-FACD-44BD-ABF9-DF5E172B11D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EFF6BB13-70F1-4D1A-A650-C35D8F682B9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FF066036-2F9A-45B1-9B9A-8966D795CB9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AB585009-9451-4C35-92A5-38D0AA99102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F6630D16-C1A8-4A63-AC51-91CB3CD0E90D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6D15459B-A852-4796-93DA-CBC379310968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99E702D1-8BA7-4628-B4E0-B958615DBB6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C8454A54-A92E-47B8-83A1-658DB7F79A6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D0162585-AE07-4A98-A0CA-7D90E5075D8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846CE6FC-B6D8-4600-9EB0-327E8E8C032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BC2754AA-C0A7-4EA2-8FA7-D23AC521CF5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96A26B1A-55D7-407F-AF9A-A9DEFFD53D2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9FC3ACAD-69AA-41F0-A567-2E4D0C0309E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C2E51C50-E3AB-404E-BA50-3EC1ABE1940F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14B69B6A-E623-449A-9BCB-A3E56CD139D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4B990892-9D69-4E71-8953-1145AAF39526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B1F6DA6B-936C-4670-94FF-280D2A86DA4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<sst xmlns="http://schemas.openxmlformats.org/spreadsheetml/2006/main" count="1102" uniqueCount="271">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</sst>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4366441</v>
      </c>
    </row>
    <row r="8" spans="1:3" ht="15" customHeight="1" x14ac:dyDescent="0.25">
      <c r="B8" s="7" t="s">
        <v>106</v>
      </c>
      <c r="C8" s="70">
        <v>0.44500000000000001</v>
      </c>
    </row>
    <row r="9" spans="1:3" ht="15" customHeight="1" x14ac:dyDescent="0.25">
      <c r="B9" s="9" t="s">
        <v>107</v>
      </c>
      <c r="C9" s="71">
        <v>0.89</v>
      </c>
    </row>
    <row r="10" spans="1:3" ht="15" customHeight="1" x14ac:dyDescent="0.25">
      <c r="B10" s="9" t="s">
        <v>105</v>
      </c>
      <c r="C10" s="71">
        <v>0.17105390548706101</v>
      </c>
    </row>
    <row r="11" spans="1:3" ht="15" customHeight="1" x14ac:dyDescent="0.25">
      <c r="B11" s="7" t="s">
        <v>108</v>
      </c>
      <c r="C11" s="70">
        <v>0.38500000000000001</v>
      </c>
    </row>
    <row r="12" spans="1:3" ht="15" customHeight="1" x14ac:dyDescent="0.25">
      <c r="B12" s="7" t="s">
        <v>109</v>
      </c>
      <c r="C12" s="70">
        <v>0.59299999999999997</v>
      </c>
    </row>
    <row r="13" spans="1:3" ht="15" customHeight="1" x14ac:dyDescent="0.25">
      <c r="B13" s="7" t="s">
        <v>110</v>
      </c>
      <c r="C13" s="70">
        <v>0.54600000000000004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0.13470000000000001</v>
      </c>
    </row>
    <row r="24" spans="1:3" ht="15" customHeight="1" x14ac:dyDescent="0.25">
      <c r="B24" s="20" t="s">
        <v>102</v>
      </c>
      <c r="C24" s="71">
        <v>0.43479999999999996</v>
      </c>
    </row>
    <row r="25" spans="1:3" ht="15" customHeight="1" x14ac:dyDescent="0.25">
      <c r="B25" s="20" t="s">
        <v>103</v>
      </c>
      <c r="C25" s="71">
        <v>0.33339999999999997</v>
      </c>
    </row>
    <row r="26" spans="1:3" ht="15" customHeight="1" x14ac:dyDescent="0.25">
      <c r="B26" s="20" t="s">
        <v>104</v>
      </c>
      <c r="C26" s="71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0.157</v>
      </c>
    </row>
    <row r="30" spans="1:3" ht="14.25" customHeight="1" x14ac:dyDescent="0.25">
      <c r="B30" s="30" t="s">
        <v>76</v>
      </c>
      <c r="C30" s="73">
        <v>4.9000000000000002E-2</v>
      </c>
    </row>
    <row r="31" spans="1:3" ht="14.25" customHeight="1" x14ac:dyDescent="0.25">
      <c r="B31" s="30" t="s">
        <v>77</v>
      </c>
      <c r="C31" s="73">
        <v>0.152</v>
      </c>
    </row>
    <row r="32" spans="1:3" ht="14.25" customHeight="1" x14ac:dyDescent="0.25">
      <c r="B32" s="30" t="s">
        <v>78</v>
      </c>
      <c r="C32" s="73">
        <v>0.64200000000000002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26</v>
      </c>
    </row>
    <row r="38" spans="1:5" ht="15" customHeight="1" x14ac:dyDescent="0.25">
      <c r="B38" s="16" t="s">
        <v>91</v>
      </c>
      <c r="C38" s="75">
        <v>48.3</v>
      </c>
      <c r="D38" s="17"/>
      <c r="E38" s="18"/>
    </row>
    <row r="39" spans="1:5" ht="15" customHeight="1" x14ac:dyDescent="0.25">
      <c r="B39" s="16" t="s">
        <v>90</v>
      </c>
      <c r="C39" s="75">
        <v>84.5</v>
      </c>
      <c r="D39" s="17"/>
      <c r="E39" s="17"/>
    </row>
    <row r="40" spans="1:5" ht="15" customHeight="1" x14ac:dyDescent="0.25">
      <c r="B40" s="16" t="s">
        <v>171</v>
      </c>
      <c r="C40" s="75">
        <v>5.53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1.5100000000000001E-2</v>
      </c>
      <c r="D45" s="17"/>
    </row>
    <row r="46" spans="1:5" ht="15.75" customHeight="1" x14ac:dyDescent="0.25">
      <c r="B46" s="16" t="s">
        <v>11</v>
      </c>
      <c r="C46" s="71">
        <v>7.9100000000000004E-2</v>
      </c>
      <c r="D46" s="17"/>
    </row>
    <row r="47" spans="1:5" ht="15.75" customHeight="1" x14ac:dyDescent="0.25">
      <c r="B47" s="16" t="s">
        <v>12</v>
      </c>
      <c r="C47" s="71">
        <v>0.36609999999999998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0.53969999999999996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3.4670697857225004</v>
      </c>
      <c r="D51" s="17"/>
    </row>
    <row r="52" spans="1:4" ht="15" customHeight="1" x14ac:dyDescent="0.25">
      <c r="B52" s="16" t="s">
        <v>125</v>
      </c>
      <c r="C52" s="76">
        <v>3.39665829071</v>
      </c>
    </row>
    <row r="53" spans="1:4" ht="15.75" customHeight="1" x14ac:dyDescent="0.25">
      <c r="B53" s="16" t="s">
        <v>126</v>
      </c>
      <c r="C53" s="76">
        <v>3.39665829071</v>
      </c>
    </row>
    <row r="54" spans="1:4" ht="15.75" customHeight="1" x14ac:dyDescent="0.25">
      <c r="B54" s="16" t="s">
        <v>127</v>
      </c>
      <c r="C54" s="76">
        <v>2.1984552913899997</v>
      </c>
    </row>
    <row r="55" spans="1:4" ht="15.75" customHeight="1" x14ac:dyDescent="0.25">
      <c r="B55" s="16" t="s">
        <v>128</v>
      </c>
      <c r="C55" s="76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0.42532672012857409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33.919644824858139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47.342783690201649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36.416546183419875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6.6341516568287878E-2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1.119918346522458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1.119918346522458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1.119918346522458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1.119918346522458</v>
      </c>
      <c r="E13" s="86" t="s">
        <v>202</v>
      </c>
    </row>
    <row r="14" spans="1:5" ht="15.75" customHeight="1" x14ac:dyDescent="0.25">
      <c r="A14" s="11" t="s">
        <v>187</v>
      </c>
      <c r="B14" s="85">
        <v>0.28600000000000003</v>
      </c>
      <c r="C14" s="85">
        <v>0.95</v>
      </c>
      <c r="D14" s="86">
        <v>15.002033020696738</v>
      </c>
      <c r="E14" s="86" t="s">
        <v>202</v>
      </c>
    </row>
    <row r="15" spans="1:5" ht="15.75" customHeight="1" x14ac:dyDescent="0.25">
      <c r="A15" s="11" t="s">
        <v>209</v>
      </c>
      <c r="B15" s="85">
        <v>0.28600000000000003</v>
      </c>
      <c r="C15" s="85">
        <v>0.95</v>
      </c>
      <c r="D15" s="86">
        <v>15.002033020696738</v>
      </c>
      <c r="E15" s="86" t="s">
        <v>202</v>
      </c>
    </row>
    <row r="16" spans="1:5" ht="15.75" customHeight="1" x14ac:dyDescent="0.25">
      <c r="A16" s="52" t="s">
        <v>57</v>
      </c>
      <c r="B16" s="85">
        <v>0.36899999999999999</v>
      </c>
      <c r="C16" s="85">
        <v>0.95</v>
      </c>
      <c r="D16" s="86">
        <v>0.20461341533285801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9.9000000000000005E-2</v>
      </c>
      <c r="C18" s="85">
        <v>0.95</v>
      </c>
      <c r="D18" s="87">
        <v>0.95329805118397926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0.95329805118397926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0.95329805118397926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0.74930659609920203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25.542261036937088</v>
      </c>
      <c r="E22" s="86" t="s">
        <v>202</v>
      </c>
    </row>
    <row r="23" spans="1:5" ht="15.75" customHeight="1" x14ac:dyDescent="0.25">
      <c r="A23" s="52" t="s">
        <v>34</v>
      </c>
      <c r="B23" s="85">
        <v>0.61499999999999999</v>
      </c>
      <c r="C23" s="85">
        <v>0.95</v>
      </c>
      <c r="D23" s="86">
        <v>4.9019061388624658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21.704422310390239</v>
      </c>
      <c r="E24" s="86" t="s">
        <v>202</v>
      </c>
    </row>
    <row r="25" spans="1:5" ht="15.75" customHeight="1" x14ac:dyDescent="0.25">
      <c r="A25" s="52" t="s">
        <v>87</v>
      </c>
      <c r="B25" s="85">
        <v>0.03</v>
      </c>
      <c r="C25" s="85">
        <v>0.95</v>
      </c>
      <c r="D25" s="86">
        <v>21.702366186155736</v>
      </c>
      <c r="E25" s="86" t="s">
        <v>202</v>
      </c>
    </row>
    <row r="26" spans="1:5" ht="15.75" customHeight="1" x14ac:dyDescent="0.25">
      <c r="A26" s="52" t="s">
        <v>137</v>
      </c>
      <c r="B26" s="85">
        <v>0.28600000000000003</v>
      </c>
      <c r="C26" s="85">
        <v>0.95</v>
      </c>
      <c r="D26" s="86">
        <v>4.795364381028274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3.6433919016573331</v>
      </c>
      <c r="E27" s="86" t="s">
        <v>202</v>
      </c>
    </row>
    <row r="28" spans="1:5" ht="15.75" customHeight="1" x14ac:dyDescent="0.25">
      <c r="A28" s="52" t="s">
        <v>84</v>
      </c>
      <c r="B28" s="85">
        <v>0.44299999999999995</v>
      </c>
      <c r="C28" s="85">
        <v>0.95</v>
      </c>
      <c r="D28" s="86">
        <v>1.5678216437677517</v>
      </c>
      <c r="E28" s="86" t="s">
        <v>202</v>
      </c>
    </row>
    <row r="29" spans="1:5" ht="15.75" customHeight="1" x14ac:dyDescent="0.25">
      <c r="A29" s="52" t="s">
        <v>58</v>
      </c>
      <c r="B29" s="85">
        <v>9.9000000000000005E-2</v>
      </c>
      <c r="C29" s="85">
        <v>0.95</v>
      </c>
      <c r="D29" s="86">
        <v>58.621108559880248</v>
      </c>
      <c r="E29" s="86" t="s">
        <v>202</v>
      </c>
    </row>
    <row r="30" spans="1:5" ht="15.75" customHeight="1" x14ac:dyDescent="0.25">
      <c r="A30" s="52" t="s">
        <v>67</v>
      </c>
      <c r="B30" s="85">
        <v>0.4</v>
      </c>
      <c r="C30" s="85">
        <v>0.95</v>
      </c>
      <c r="D30" s="86">
        <v>1.146450432690806</v>
      </c>
      <c r="E30" s="86" t="s">
        <v>202</v>
      </c>
    </row>
    <row r="31" spans="1:5" ht="15.75" customHeight="1" x14ac:dyDescent="0.25">
      <c r="A31" s="52" t="s">
        <v>28</v>
      </c>
      <c r="B31" s="85">
        <v>0.69650000000000001</v>
      </c>
      <c r="C31" s="85">
        <v>0.95</v>
      </c>
      <c r="D31" s="86">
        <v>0.37139348897646673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0.21600000000000003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0.109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0.58200000000000007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8.6999999999999994E-2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0.10300000000000001</v>
      </c>
      <c r="C37" s="85">
        <v>0.95</v>
      </c>
      <c r="D37" s="86">
        <v>4.867218577273106</v>
      </c>
      <c r="E37" s="86" t="s">
        <v>202</v>
      </c>
    </row>
    <row r="38" spans="1:6" ht="15.75" customHeight="1" x14ac:dyDescent="0.25">
      <c r="A38" s="52" t="s">
        <v>60</v>
      </c>
      <c r="B38" s="85">
        <v>0.10300000000000001</v>
      </c>
      <c r="C38" s="85">
        <v>0.95</v>
      </c>
      <c r="D38" s="86">
        <v>0.39681888902799872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0.10519912000000001</v>
      </c>
      <c r="C3" s="26">
        <f>frac_mam_1_5months * 2.6</f>
        <v>0.10519912000000001</v>
      </c>
      <c r="D3" s="26">
        <f>frac_mam_6_11months * 2.6</f>
        <v>0.32063569200000003</v>
      </c>
      <c r="E3" s="26">
        <f>frac_mam_12_23months * 2.6</f>
        <v>0.3313777376</v>
      </c>
      <c r="F3" s="26">
        <f>frac_mam_24_59months * 2.6</f>
        <v>0.13713497789333332</v>
      </c>
    </row>
    <row r="4" spans="1:6" ht="15.75" customHeight="1" x14ac:dyDescent="0.25">
      <c r="A4" s="3" t="s">
        <v>66</v>
      </c>
      <c r="B4" s="26">
        <f>frac_sam_1month * 2.6</f>
        <v>6.6491729200000002E-2</v>
      </c>
      <c r="C4" s="26">
        <f>frac_sam_1_5months * 2.6</f>
        <v>6.6491729200000002E-2</v>
      </c>
      <c r="D4" s="26">
        <f>frac_sam_6_11months * 2.6</f>
        <v>0.14101854000000003</v>
      </c>
      <c r="E4" s="26">
        <f>frac_sam_12_23months * 2.6</f>
        <v>6.9216976400000005E-2</v>
      </c>
      <c r="F4" s="26">
        <f>frac_sam_24_59months * 2.6</f>
        <v>1.8506560973333332E-2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1027433.3736240001</v>
      </c>
      <c r="C2" s="78">
        <v>1130206</v>
      </c>
      <c r="D2" s="78">
        <v>1585191</v>
      </c>
      <c r="E2" s="78">
        <v>1064465</v>
      </c>
      <c r="F2" s="78">
        <v>718368</v>
      </c>
      <c r="G2" s="22">
        <f t="shared" ref="G2:G40" si="0">C2+D2+E2+F2</f>
        <v>4498230</v>
      </c>
      <c r="H2" s="22">
        <f t="shared" ref="H2:H40" si="1">(B2 + stillbirth*B2/(1000-stillbirth))/(1-abortion)</f>
        <v>1225950.2758405912</v>
      </c>
      <c r="I2" s="22">
        <f>G2-H2</f>
        <v>3272279.7241594088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1060709.5619999999</v>
      </c>
      <c r="C3" s="78">
        <v>1181000</v>
      </c>
      <c r="D3" s="78">
        <v>1657000</v>
      </c>
      <c r="E3" s="78">
        <v>1099000</v>
      </c>
      <c r="F3" s="78">
        <v>743000</v>
      </c>
      <c r="G3" s="22">
        <f t="shared" si="0"/>
        <v>4680000</v>
      </c>
      <c r="H3" s="22">
        <f t="shared" si="1"/>
        <v>1265655.9670958666</v>
      </c>
      <c r="I3" s="22">
        <f t="shared" ref="I3:I15" si="3">G3-H3</f>
        <v>3414344.0329041332</v>
      </c>
    </row>
    <row r="4" spans="1:9" ht="15.75" customHeight="1" x14ac:dyDescent="0.25">
      <c r="A4" s="7">
        <f t="shared" si="2"/>
        <v>2019</v>
      </c>
      <c r="B4" s="77">
        <v>1095020.5419999999</v>
      </c>
      <c r="C4" s="78">
        <v>1233000</v>
      </c>
      <c r="D4" s="78">
        <v>1734000</v>
      </c>
      <c r="E4" s="78">
        <v>1134000</v>
      </c>
      <c r="F4" s="78">
        <v>768000</v>
      </c>
      <c r="G4" s="22">
        <f t="shared" si="0"/>
        <v>4869000</v>
      </c>
      <c r="H4" s="22">
        <f t="shared" si="1"/>
        <v>1306596.3886114659</v>
      </c>
      <c r="I4" s="22">
        <f t="shared" si="3"/>
        <v>3562403.6113885343</v>
      </c>
    </row>
    <row r="5" spans="1:9" ht="15.75" customHeight="1" x14ac:dyDescent="0.25">
      <c r="A5" s="7">
        <f t="shared" si="2"/>
        <v>2020</v>
      </c>
      <c r="B5" s="77">
        <v>1130321.25</v>
      </c>
      <c r="C5" s="78">
        <v>1288000</v>
      </c>
      <c r="D5" s="78">
        <v>1815000</v>
      </c>
      <c r="E5" s="78">
        <v>1172000</v>
      </c>
      <c r="F5" s="78">
        <v>795000</v>
      </c>
      <c r="G5" s="22">
        <f t="shared" si="0"/>
        <v>5070000</v>
      </c>
      <c r="H5" s="22">
        <f t="shared" si="1"/>
        <v>1348717.7697354998</v>
      </c>
      <c r="I5" s="22">
        <f t="shared" si="3"/>
        <v>3721282.2302645002</v>
      </c>
    </row>
    <row r="6" spans="1:9" ht="15.75" customHeight="1" x14ac:dyDescent="0.25">
      <c r="A6" s="7">
        <f t="shared" si="2"/>
        <v>2021</v>
      </c>
      <c r="B6" s="77">
        <v>1166084.7932</v>
      </c>
      <c r="C6" s="78">
        <v>1342000</v>
      </c>
      <c r="D6" s="78">
        <v>1898000</v>
      </c>
      <c r="E6" s="78">
        <v>1211000</v>
      </c>
      <c r="F6" s="78">
        <v>823000</v>
      </c>
      <c r="G6" s="22">
        <f t="shared" si="0"/>
        <v>5274000</v>
      </c>
      <c r="H6" s="22">
        <f t="shared" si="1"/>
        <v>1391391.4133766708</v>
      </c>
      <c r="I6" s="22">
        <f t="shared" si="3"/>
        <v>3882608.5866233292</v>
      </c>
    </row>
    <row r="7" spans="1:9" ht="15.75" customHeight="1" x14ac:dyDescent="0.25">
      <c r="A7" s="7">
        <f t="shared" si="2"/>
        <v>2022</v>
      </c>
      <c r="B7" s="77">
        <v>1202877.5968000002</v>
      </c>
      <c r="C7" s="78">
        <v>1398000</v>
      </c>
      <c r="D7" s="78">
        <v>1986000</v>
      </c>
      <c r="E7" s="78">
        <v>1253000</v>
      </c>
      <c r="F7" s="78">
        <v>854000</v>
      </c>
      <c r="G7" s="22">
        <f t="shared" si="0"/>
        <v>5491000</v>
      </c>
      <c r="H7" s="22">
        <f t="shared" si="1"/>
        <v>1435293.1873313838</v>
      </c>
      <c r="I7" s="22">
        <f t="shared" si="3"/>
        <v>4055706.812668616</v>
      </c>
    </row>
    <row r="8" spans="1:9" ht="15.75" customHeight="1" x14ac:dyDescent="0.25">
      <c r="A8" s="7">
        <f t="shared" si="2"/>
        <v>2023</v>
      </c>
      <c r="B8" s="77">
        <v>1240620.2952000003</v>
      </c>
      <c r="C8" s="78">
        <v>1456000</v>
      </c>
      <c r="D8" s="78">
        <v>2079000</v>
      </c>
      <c r="E8" s="78">
        <v>1298000</v>
      </c>
      <c r="F8" s="78">
        <v>886000</v>
      </c>
      <c r="G8" s="22">
        <f t="shared" si="0"/>
        <v>5719000</v>
      </c>
      <c r="H8" s="22">
        <f t="shared" si="1"/>
        <v>1480328.3912699525</v>
      </c>
      <c r="I8" s="22">
        <f t="shared" si="3"/>
        <v>4238671.6087300479</v>
      </c>
    </row>
    <row r="9" spans="1:9" ht="15.75" customHeight="1" x14ac:dyDescent="0.25">
      <c r="A9" s="7">
        <f t="shared" si="2"/>
        <v>2024</v>
      </c>
      <c r="B9" s="77">
        <v>1279326.1516000004</v>
      </c>
      <c r="C9" s="78">
        <v>1516000</v>
      </c>
      <c r="D9" s="78">
        <v>2176000</v>
      </c>
      <c r="E9" s="78">
        <v>1348000</v>
      </c>
      <c r="F9" s="78">
        <v>918000</v>
      </c>
      <c r="G9" s="22">
        <f t="shared" si="0"/>
        <v>5958000</v>
      </c>
      <c r="H9" s="22">
        <f t="shared" si="1"/>
        <v>1526512.851059159</v>
      </c>
      <c r="I9" s="22">
        <f t="shared" si="3"/>
        <v>4431487.1489408407</v>
      </c>
    </row>
    <row r="10" spans="1:9" ht="15.75" customHeight="1" x14ac:dyDescent="0.25">
      <c r="A10" s="7">
        <f t="shared" si="2"/>
        <v>2025</v>
      </c>
      <c r="B10" s="77">
        <v>1319052.5190000001</v>
      </c>
      <c r="C10" s="78">
        <v>1578000</v>
      </c>
      <c r="D10" s="78">
        <v>2276000</v>
      </c>
      <c r="E10" s="78">
        <v>1403000</v>
      </c>
      <c r="F10" s="78">
        <v>951000</v>
      </c>
      <c r="G10" s="22">
        <f t="shared" si="0"/>
        <v>6208000</v>
      </c>
      <c r="H10" s="22">
        <f t="shared" si="1"/>
        <v>1573915.0012349791</v>
      </c>
      <c r="I10" s="22">
        <f t="shared" si="3"/>
        <v>4634084.9987650206</v>
      </c>
    </row>
    <row r="11" spans="1:9" ht="15.75" customHeight="1" x14ac:dyDescent="0.25">
      <c r="A11" s="7">
        <f t="shared" si="2"/>
        <v>2026</v>
      </c>
      <c r="B11" s="77">
        <v>1358170.7724000001</v>
      </c>
      <c r="C11" s="78">
        <v>1638000</v>
      </c>
      <c r="D11" s="78">
        <v>2377000</v>
      </c>
      <c r="E11" s="78">
        <v>1462000</v>
      </c>
      <c r="F11" s="78">
        <v>982000</v>
      </c>
      <c r="G11" s="22">
        <f t="shared" si="0"/>
        <v>6459000</v>
      </c>
      <c r="H11" s="22">
        <f t="shared" si="1"/>
        <v>1620591.5398576017</v>
      </c>
      <c r="I11" s="22">
        <f t="shared" si="3"/>
        <v>4838408.4601423983</v>
      </c>
    </row>
    <row r="12" spans="1:9" ht="15.75" customHeight="1" x14ac:dyDescent="0.25">
      <c r="A12" s="7">
        <f t="shared" si="2"/>
        <v>2027</v>
      </c>
      <c r="B12" s="77">
        <v>1398170.9398000003</v>
      </c>
      <c r="C12" s="78">
        <v>1701000</v>
      </c>
      <c r="D12" s="78">
        <v>2482000</v>
      </c>
      <c r="E12" s="78">
        <v>1528000</v>
      </c>
      <c r="F12" s="78">
        <v>1014000</v>
      </c>
      <c r="G12" s="22">
        <f t="shared" si="0"/>
        <v>6725000</v>
      </c>
      <c r="H12" s="22">
        <f t="shared" si="1"/>
        <v>1668320.3926636293</v>
      </c>
      <c r="I12" s="22">
        <f t="shared" si="3"/>
        <v>5056679.6073363703</v>
      </c>
    </row>
    <row r="13" spans="1:9" ht="15.75" customHeight="1" x14ac:dyDescent="0.25">
      <c r="A13" s="7">
        <f t="shared" si="2"/>
        <v>2028</v>
      </c>
      <c r="B13" s="77">
        <v>1439011.1148000001</v>
      </c>
      <c r="C13" s="78">
        <v>1765000</v>
      </c>
      <c r="D13" s="78">
        <v>2590000</v>
      </c>
      <c r="E13" s="78">
        <v>1599000</v>
      </c>
      <c r="F13" s="78">
        <v>1049000</v>
      </c>
      <c r="G13" s="22">
        <f t="shared" si="0"/>
        <v>7003000</v>
      </c>
      <c r="H13" s="22">
        <f t="shared" si="1"/>
        <v>1717051.5562523941</v>
      </c>
      <c r="I13" s="22">
        <f t="shared" si="3"/>
        <v>5285948.4437476061</v>
      </c>
    </row>
    <row r="14" spans="1:9" ht="15.75" customHeight="1" x14ac:dyDescent="0.25">
      <c r="A14" s="7">
        <f t="shared" si="2"/>
        <v>2029</v>
      </c>
      <c r="B14" s="77">
        <v>1480649.3910000005</v>
      </c>
      <c r="C14" s="78">
        <v>1832000</v>
      </c>
      <c r="D14" s="78">
        <v>2702000</v>
      </c>
      <c r="E14" s="78">
        <v>1674000</v>
      </c>
      <c r="F14" s="78">
        <v>1084000</v>
      </c>
      <c r="G14" s="22">
        <f t="shared" si="0"/>
        <v>7292000</v>
      </c>
      <c r="H14" s="22">
        <f t="shared" si="1"/>
        <v>1766735.027223231</v>
      </c>
      <c r="I14" s="22">
        <f t="shared" si="3"/>
        <v>5525264.9727767687</v>
      </c>
    </row>
    <row r="15" spans="1:9" ht="15.75" customHeight="1" x14ac:dyDescent="0.25">
      <c r="A15" s="7">
        <f t="shared" si="2"/>
        <v>2030</v>
      </c>
      <c r="B15" s="77">
        <v>1523043.862</v>
      </c>
      <c r="C15" s="78">
        <v>1901000</v>
      </c>
      <c r="D15" s="78">
        <v>2817000</v>
      </c>
      <c r="E15" s="78">
        <v>1754000</v>
      </c>
      <c r="F15" s="78">
        <v>1121000</v>
      </c>
      <c r="G15" s="22">
        <f t="shared" si="0"/>
        <v>7593000</v>
      </c>
      <c r="H15" s="22">
        <f t="shared" si="1"/>
        <v>1817320.802175472</v>
      </c>
      <c r="I15" s="22">
        <f t="shared" si="3"/>
        <v>5775679.1978245284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131.2537959194388</v>
      </c>
      <c r="I17" s="22">
        <f t="shared" si="4"/>
        <v>-131.2537959194388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8.2598497000000007E-2</v>
      </c>
    </row>
    <row r="4" spans="1:8" ht="15.75" customHeight="1" x14ac:dyDescent="0.25">
      <c r="B4" s="24" t="s">
        <v>7</v>
      </c>
      <c r="C4" s="79">
        <v>0.16738690844468779</v>
      </c>
    </row>
    <row r="5" spans="1:8" ht="15.75" customHeight="1" x14ac:dyDescent="0.25">
      <c r="B5" s="24" t="s">
        <v>8</v>
      </c>
      <c r="C5" s="79">
        <v>0.16011218459543677</v>
      </c>
    </row>
    <row r="6" spans="1:8" ht="15.75" customHeight="1" x14ac:dyDescent="0.25">
      <c r="B6" s="24" t="s">
        <v>10</v>
      </c>
      <c r="C6" s="79">
        <v>0.10848080264086857</v>
      </c>
    </row>
    <row r="7" spans="1:8" ht="15.75" customHeight="1" x14ac:dyDescent="0.25">
      <c r="B7" s="24" t="s">
        <v>13</v>
      </c>
      <c r="C7" s="79">
        <v>0.17389556165071252</v>
      </c>
    </row>
    <row r="8" spans="1:8" ht="15.75" customHeight="1" x14ac:dyDescent="0.25">
      <c r="B8" s="24" t="s">
        <v>14</v>
      </c>
      <c r="C8" s="79">
        <v>1.0093974521015842E-2</v>
      </c>
    </row>
    <row r="9" spans="1:8" ht="15.75" customHeight="1" x14ac:dyDescent="0.25">
      <c r="B9" s="24" t="s">
        <v>27</v>
      </c>
      <c r="C9" s="79">
        <v>5.7938968096603233E-2</v>
      </c>
    </row>
    <row r="10" spans="1:8" ht="15.75" customHeight="1" x14ac:dyDescent="0.25">
      <c r="B10" s="24" t="s">
        <v>15</v>
      </c>
      <c r="C10" s="79">
        <v>0.23949310305067528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0.25156057573527002</v>
      </c>
      <c r="D14" s="79">
        <v>0.25156057573527002</v>
      </c>
      <c r="E14" s="79">
        <v>0.19771485337230099</v>
      </c>
      <c r="F14" s="79">
        <v>0.19771485337230099</v>
      </c>
    </row>
    <row r="15" spans="1:8" ht="15.75" customHeight="1" x14ac:dyDescent="0.25">
      <c r="B15" s="24" t="s">
        <v>16</v>
      </c>
      <c r="C15" s="79">
        <v>0.19798916850824</v>
      </c>
      <c r="D15" s="79">
        <v>0.19798916850824</v>
      </c>
      <c r="E15" s="79">
        <v>0.137243621921739</v>
      </c>
      <c r="F15" s="79">
        <v>0.137243621921739</v>
      </c>
    </row>
    <row r="16" spans="1:8" ht="15.75" customHeight="1" x14ac:dyDescent="0.25">
      <c r="B16" s="24" t="s">
        <v>17</v>
      </c>
      <c r="C16" s="79">
        <v>8.8970303506858597E-2</v>
      </c>
      <c r="D16" s="79">
        <v>8.8970303506858597E-2</v>
      </c>
      <c r="E16" s="79">
        <v>7.6198686123447101E-2</v>
      </c>
      <c r="F16" s="79">
        <v>7.6198686123447101E-2</v>
      </c>
    </row>
    <row r="17" spans="1:8" ht="15.75" customHeight="1" x14ac:dyDescent="0.25">
      <c r="B17" s="24" t="s">
        <v>18</v>
      </c>
      <c r="C17" s="79">
        <v>2.1455042476271901E-2</v>
      </c>
      <c r="D17" s="79">
        <v>2.1455042476271901E-2</v>
      </c>
      <c r="E17" s="79">
        <v>2.9692633773587097E-2</v>
      </c>
      <c r="F17" s="79">
        <v>2.9692633773587097E-2</v>
      </c>
    </row>
    <row r="18" spans="1:8" ht="15.75" customHeight="1" x14ac:dyDescent="0.25">
      <c r="B18" s="24" t="s">
        <v>19</v>
      </c>
      <c r="C18" s="79">
        <v>0.18762642636451801</v>
      </c>
      <c r="D18" s="79">
        <v>0.18762642636451801</v>
      </c>
      <c r="E18" s="79">
        <v>0.30642131022124203</v>
      </c>
      <c r="F18" s="79">
        <v>0.30642131022124203</v>
      </c>
    </row>
    <row r="19" spans="1:8" ht="15.75" customHeight="1" x14ac:dyDescent="0.25">
      <c r="B19" s="24" t="s">
        <v>20</v>
      </c>
      <c r="C19" s="79">
        <v>3.5857902772887702E-2</v>
      </c>
      <c r="D19" s="79">
        <v>3.5857902772887702E-2</v>
      </c>
      <c r="E19" s="79">
        <v>2.1157311464213801E-2</v>
      </c>
      <c r="F19" s="79">
        <v>2.1157311464213801E-2</v>
      </c>
    </row>
    <row r="20" spans="1:8" ht="15.75" customHeight="1" x14ac:dyDescent="0.25">
      <c r="B20" s="24" t="s">
        <v>21</v>
      </c>
      <c r="C20" s="79">
        <v>2.4636044833858499E-3</v>
      </c>
      <c r="D20" s="79">
        <v>2.4636044833858499E-3</v>
      </c>
      <c r="E20" s="79">
        <v>1.3983019811672601E-3</v>
      </c>
      <c r="F20" s="79">
        <v>1.3983019811672601E-3</v>
      </c>
    </row>
    <row r="21" spans="1:8" ht="15.75" customHeight="1" x14ac:dyDescent="0.25">
      <c r="B21" s="24" t="s">
        <v>22</v>
      </c>
      <c r="C21" s="79">
        <v>2.5050986541659895E-2</v>
      </c>
      <c r="D21" s="79">
        <v>2.5050986541659895E-2</v>
      </c>
      <c r="E21" s="79">
        <v>5.941836191166059E-2</v>
      </c>
      <c r="F21" s="79">
        <v>5.941836191166059E-2</v>
      </c>
    </row>
    <row r="22" spans="1:8" ht="15.75" customHeight="1" x14ac:dyDescent="0.25">
      <c r="B22" s="24" t="s">
        <v>23</v>
      </c>
      <c r="C22" s="79">
        <v>0.18902598961090789</v>
      </c>
      <c r="D22" s="79">
        <v>0.18902598961090789</v>
      </c>
      <c r="E22" s="79">
        <v>0.17075491923064201</v>
      </c>
      <c r="F22" s="79">
        <v>0.17075491923064201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8.77E-2</v>
      </c>
    </row>
    <row r="27" spans="1:8" ht="15.75" customHeight="1" x14ac:dyDescent="0.25">
      <c r="B27" s="24" t="s">
        <v>39</v>
      </c>
      <c r="C27" s="79">
        <v>8.8000000000000005E-3</v>
      </c>
    </row>
    <row r="28" spans="1:8" ht="15.75" customHeight="1" x14ac:dyDescent="0.25">
      <c r="B28" s="24" t="s">
        <v>40</v>
      </c>
      <c r="C28" s="79">
        <v>0.1552</v>
      </c>
    </row>
    <row r="29" spans="1:8" ht="15.75" customHeight="1" x14ac:dyDescent="0.25">
      <c r="B29" s="24" t="s">
        <v>41</v>
      </c>
      <c r="C29" s="79">
        <v>0.16949999999999998</v>
      </c>
    </row>
    <row r="30" spans="1:8" ht="15.75" customHeight="1" x14ac:dyDescent="0.25">
      <c r="B30" s="24" t="s">
        <v>42</v>
      </c>
      <c r="C30" s="79">
        <v>0.10619999999999999</v>
      </c>
    </row>
    <row r="31" spans="1:8" ht="15.75" customHeight="1" x14ac:dyDescent="0.25">
      <c r="B31" s="24" t="s">
        <v>43</v>
      </c>
      <c r="C31" s="79">
        <v>0.11070000000000001</v>
      </c>
    </row>
    <row r="32" spans="1:8" ht="15.75" customHeight="1" x14ac:dyDescent="0.25">
      <c r="B32" s="24" t="s">
        <v>44</v>
      </c>
      <c r="C32" s="79">
        <v>1.89E-2</v>
      </c>
    </row>
    <row r="33" spans="2:3" ht="15.75" customHeight="1" x14ac:dyDescent="0.25">
      <c r="B33" s="24" t="s">
        <v>45</v>
      </c>
      <c r="C33" s="79">
        <v>8.539999999999999E-2</v>
      </c>
    </row>
    <row r="34" spans="2:3" ht="15.75" customHeight="1" x14ac:dyDescent="0.25">
      <c r="B34" s="24" t="s">
        <v>46</v>
      </c>
      <c r="C34" s="79">
        <v>0.25759999999999988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0.64252715794554782</v>
      </c>
      <c r="D2" s="80">
        <v>0.64252715794554782</v>
      </c>
      <c r="E2" s="80">
        <v>0.4947520408321609</v>
      </c>
      <c r="F2" s="80">
        <v>0.30174299992363413</v>
      </c>
      <c r="G2" s="80">
        <v>0.26451766718805625</v>
      </c>
    </row>
    <row r="3" spans="1:15" ht="15.75" customHeight="1" x14ac:dyDescent="0.25">
      <c r="A3" s="5"/>
      <c r="B3" s="11" t="s">
        <v>118</v>
      </c>
      <c r="C3" s="80">
        <v>0.21113056690785775</v>
      </c>
      <c r="D3" s="80">
        <v>0.21113056690785775</v>
      </c>
      <c r="E3" s="80">
        <v>0.27384423659228657</v>
      </c>
      <c r="F3" s="80">
        <v>0.26243141190541419</v>
      </c>
      <c r="G3" s="80">
        <v>0.26779681182261889</v>
      </c>
    </row>
    <row r="4" spans="1:15" ht="15.75" customHeight="1" x14ac:dyDescent="0.25">
      <c r="A4" s="5"/>
      <c r="B4" s="11" t="s">
        <v>116</v>
      </c>
      <c r="C4" s="81">
        <v>7.865897289129456E-2</v>
      </c>
      <c r="D4" s="81">
        <v>7.865897289129456E-2</v>
      </c>
      <c r="E4" s="81">
        <v>0.15365938890392425</v>
      </c>
      <c r="F4" s="81">
        <v>0.20990970091339647</v>
      </c>
      <c r="G4" s="81">
        <v>0.23384276049466249</v>
      </c>
    </row>
    <row r="5" spans="1:15" ht="15.75" customHeight="1" x14ac:dyDescent="0.25">
      <c r="A5" s="5"/>
      <c r="B5" s="11" t="s">
        <v>119</v>
      </c>
      <c r="C5" s="81">
        <v>6.7683302255299976E-2</v>
      </c>
      <c r="D5" s="81">
        <v>6.7683302255299976E-2</v>
      </c>
      <c r="E5" s="81">
        <v>7.7744333671628335E-2</v>
      </c>
      <c r="F5" s="81">
        <v>0.22591588725755532</v>
      </c>
      <c r="G5" s="81">
        <v>0.23384276049466249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0.72370675514179117</v>
      </c>
      <c r="D8" s="80">
        <v>0.72370675514179117</v>
      </c>
      <c r="E8" s="80">
        <v>0.48475759679542196</v>
      </c>
      <c r="F8" s="80">
        <v>0.49753603374158811</v>
      </c>
      <c r="G8" s="80">
        <v>0.65722601073919751</v>
      </c>
    </row>
    <row r="9" spans="1:15" ht="15.75" customHeight="1" x14ac:dyDescent="0.25">
      <c r="B9" s="7" t="s">
        <v>121</v>
      </c>
      <c r="C9" s="80">
        <v>0.21025830285820898</v>
      </c>
      <c r="D9" s="80">
        <v>0.21025830285820898</v>
      </c>
      <c r="E9" s="80">
        <v>0.33768308320457785</v>
      </c>
      <c r="F9" s="80">
        <v>0.34838907625841176</v>
      </c>
      <c r="G9" s="80">
        <v>0.28291185892746917</v>
      </c>
    </row>
    <row r="10" spans="1:15" ht="15.75" customHeight="1" x14ac:dyDescent="0.25">
      <c r="B10" s="7" t="s">
        <v>122</v>
      </c>
      <c r="C10" s="81">
        <v>4.0461200000000003E-2</v>
      </c>
      <c r="D10" s="81">
        <v>4.0461200000000003E-2</v>
      </c>
      <c r="E10" s="81">
        <v>0.12332142000000001</v>
      </c>
      <c r="F10" s="81">
        <v>0.127452976</v>
      </c>
      <c r="G10" s="81">
        <v>5.2744222266666661E-2</v>
      </c>
    </row>
    <row r="11" spans="1:15" ht="15.75" customHeight="1" x14ac:dyDescent="0.25">
      <c r="B11" s="7" t="s">
        <v>123</v>
      </c>
      <c r="C11" s="81">
        <v>2.5573742E-2</v>
      </c>
      <c r="D11" s="81">
        <v>2.5573742E-2</v>
      </c>
      <c r="E11" s="81">
        <v>5.4237900000000006E-2</v>
      </c>
      <c r="F11" s="81">
        <v>2.6621914000000003E-2</v>
      </c>
      <c r="G11" s="81">
        <v>7.1179080666666662E-3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0.76261907750000002</v>
      </c>
      <c r="D14" s="82">
        <v>0.76158313046600001</v>
      </c>
      <c r="E14" s="82">
        <v>0.76158313046600001</v>
      </c>
      <c r="F14" s="82">
        <v>0.73774203991099996</v>
      </c>
      <c r="G14" s="82">
        <v>0.73774203991099996</v>
      </c>
      <c r="H14" s="83">
        <v>0.59599999999999997</v>
      </c>
      <c r="I14" s="83">
        <v>0.58855895196506558</v>
      </c>
      <c r="J14" s="83">
        <v>0.57448471615720531</v>
      </c>
      <c r="K14" s="83">
        <v>0.58216157205240182</v>
      </c>
      <c r="L14" s="83">
        <v>0.45357261836099999</v>
      </c>
      <c r="M14" s="83">
        <v>0.33882750686800001</v>
      </c>
      <c r="N14" s="83">
        <v>0.33359003717050001</v>
      </c>
      <c r="O14" s="83">
        <v>0.3866115698</v>
      </c>
    </row>
    <row r="15" spans="1:15" ht="15.75" customHeight="1" x14ac:dyDescent="0.25">
      <c r="B15" s="16" t="s">
        <v>68</v>
      </c>
      <c r="C15" s="80">
        <f>iron_deficiency_anaemia*C14</f>
        <v>0.32436227094055387</v>
      </c>
      <c r="D15" s="80">
        <f t="shared" ref="D15:O15" si="0">iron_deficiency_anaemia*D14</f>
        <v>0.32392165498635572</v>
      </c>
      <c r="E15" s="80">
        <f t="shared" si="0"/>
        <v>0.32392165498635572</v>
      </c>
      <c r="F15" s="80">
        <f t="shared" si="0"/>
        <v>0.31378140213630923</v>
      </c>
      <c r="G15" s="80">
        <f t="shared" si="0"/>
        <v>0.31378140213630923</v>
      </c>
      <c r="H15" s="80">
        <f t="shared" si="0"/>
        <v>0.25349472519663013</v>
      </c>
      <c r="I15" s="80">
        <f t="shared" si="0"/>
        <v>0.25032984864161234</v>
      </c>
      <c r="J15" s="80">
        <f t="shared" si="0"/>
        <v>0.24434370008713899</v>
      </c>
      <c r="K15" s="80">
        <f t="shared" si="0"/>
        <v>0.24760887202594262</v>
      </c>
      <c r="L15" s="80">
        <f t="shared" si="0"/>
        <v>0.19291655410761357</v>
      </c>
      <c r="M15" s="80">
        <f t="shared" si="0"/>
        <v>0.14411239218550836</v>
      </c>
      <c r="N15" s="80">
        <f t="shared" si="0"/>
        <v>0.14188475637729789</v>
      </c>
      <c r="O15" s="80">
        <f t="shared" si="0"/>
        <v>0.16443623094679327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0.23300000000000001</v>
      </c>
      <c r="D2" s="81">
        <v>0.23300000000000001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0.58599999999999997</v>
      </c>
      <c r="D3" s="81">
        <v>0.64700000000000002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7.8E-2</v>
      </c>
      <c r="D4" s="81">
        <v>7.8E-2</v>
      </c>
      <c r="E4" s="81">
        <v>0.311</v>
      </c>
      <c r="F4" s="81">
        <v>0.72349999999999992</v>
      </c>
      <c r="G4" s="81">
        <v>0</v>
      </c>
    </row>
    <row r="5" spans="1:7" x14ac:dyDescent="0.25">
      <c r="B5" s="43" t="s">
        <v>169</v>
      </c>
      <c r="C5" s="80">
        <f>1-SUM(C2:C4)</f>
        <v>0.10300000000000009</v>
      </c>
      <c r="D5" s="80">
        <f>1-SUM(D2:D4)</f>
        <v>4.2000000000000037E-2</v>
      </c>
      <c r="E5" s="80">
        <f>1-SUM(E2:E4)</f>
        <v>0.68900000000000006</v>
      </c>
      <c r="F5" s="80">
        <f>1-SUM(F2:F4)</f>
        <v>0.27650000000000008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0.47465000000000002</v>
      </c>
      <c r="D2" s="144">
        <v>0.46822000000000003</v>
      </c>
      <c r="E2" s="144">
        <v>0.46173000000000003</v>
      </c>
      <c r="F2" s="144">
        <v>0.45515</v>
      </c>
      <c r="G2" s="144">
        <v>0.44841000000000003</v>
      </c>
      <c r="H2" s="144">
        <v>0.44151000000000001</v>
      </c>
      <c r="I2" s="144">
        <v>0.43469000000000002</v>
      </c>
      <c r="J2" s="144">
        <v>0.42795</v>
      </c>
      <c r="K2" s="144">
        <v>0.42131999999999997</v>
      </c>
      <c r="L2" s="144">
        <v>0.41481000000000001</v>
      </c>
      <c r="M2" s="144">
        <v>0.40841</v>
      </c>
      <c r="N2" s="144">
        <v>0.40212000000000003</v>
      </c>
      <c r="O2" s="144">
        <v>0.39593000000000006</v>
      </c>
      <c r="P2" s="144">
        <v>0.38985999999999998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0.15954000000000002</v>
      </c>
      <c r="D4" s="144">
        <v>0.15842000000000001</v>
      </c>
      <c r="E4" s="144">
        <v>0.15733</v>
      </c>
      <c r="F4" s="144">
        <v>0.15627000000000002</v>
      </c>
      <c r="G4" s="144">
        <v>0.15523999999999999</v>
      </c>
      <c r="H4" s="144">
        <v>0.15423000000000001</v>
      </c>
      <c r="I4" s="144">
        <v>0.15325</v>
      </c>
      <c r="J4" s="144">
        <v>0.15228</v>
      </c>
      <c r="K4" s="144">
        <v>0.15132000000000001</v>
      </c>
      <c r="L4" s="144">
        <v>0.15038000000000001</v>
      </c>
      <c r="M4" s="144">
        <v>0.14946000000000001</v>
      </c>
      <c r="N4" s="144">
        <v>0.14854000000000001</v>
      </c>
      <c r="O4" s="144">
        <v>0.14765</v>
      </c>
      <c r="P4" s="144">
        <v>0.14676999999999998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0.3158167963055552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0.24829422381514546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0.15625475901811609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0.23300000000000001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0.58599999999999997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108.02800000000001</v>
      </c>
      <c r="D13" s="143">
        <v>103.747</v>
      </c>
      <c r="E13" s="143">
        <v>99.757999999999996</v>
      </c>
      <c r="F13" s="143">
        <v>96.001999999999995</v>
      </c>
      <c r="G13" s="143">
        <v>92.441999999999993</v>
      </c>
      <c r="H13" s="143">
        <v>89.064999999999998</v>
      </c>
      <c r="I13" s="143">
        <v>85.855999999999995</v>
      </c>
      <c r="J13" s="143">
        <v>82.777000000000001</v>
      </c>
      <c r="K13" s="143">
        <v>79.828000000000003</v>
      </c>
      <c r="L13" s="143">
        <v>77.010999999999996</v>
      </c>
      <c r="M13" s="143">
        <v>74.293000000000006</v>
      </c>
      <c r="N13" s="143">
        <v>71.676000000000002</v>
      </c>
      <c r="O13" s="143">
        <v>69.17</v>
      </c>
      <c r="P13" s="143">
        <v>66.742999999999995</v>
      </c>
    </row>
    <row r="14" spans="1:16" x14ac:dyDescent="0.25">
      <c r="B14" s="16" t="s">
        <v>170</v>
      </c>
      <c r="C14" s="143">
        <f>maternal_mortality</f>
        <v>5.53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0.44500000000000001</v>
      </c>
      <c r="E2" s="92">
        <f>food_insecure</f>
        <v>0.44500000000000001</v>
      </c>
      <c r="F2" s="92">
        <f>food_insecure</f>
        <v>0.44500000000000001</v>
      </c>
      <c r="G2" s="92">
        <f>food_insecure</f>
        <v>0.44500000000000001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0.44500000000000001</v>
      </c>
      <c r="F5" s="92">
        <f>food_insecure</f>
        <v>0.44500000000000001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0.13334883791240387</v>
      </c>
      <c r="D7" s="92">
        <f>diarrhoea_1_5mo/26</f>
        <v>0.13064070348884615</v>
      </c>
      <c r="E7" s="92">
        <f>diarrhoea_6_11mo/26</f>
        <v>0.13064070348884615</v>
      </c>
      <c r="F7" s="92">
        <f>diarrhoea_12_23mo/26</f>
        <v>8.4555972745769217E-2</v>
      </c>
      <c r="G7" s="92">
        <f>diarrhoea_24_59mo/26</f>
        <v>8.4555972745769217E-2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0.44500000000000001</v>
      </c>
      <c r="F8" s="92">
        <f>food_insecure</f>
        <v>0.44500000000000001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0.59299999999999997</v>
      </c>
      <c r="E9" s="92">
        <f>IF(ISBLANK(comm_deliv), frac_children_health_facility,1)</f>
        <v>0.59299999999999997</v>
      </c>
      <c r="F9" s="92">
        <f>IF(ISBLANK(comm_deliv), frac_children_health_facility,1)</f>
        <v>0.59299999999999997</v>
      </c>
      <c r="G9" s="92">
        <f>IF(ISBLANK(comm_deliv), frac_children_health_facility,1)</f>
        <v>0.59299999999999997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0.13334883791240387</v>
      </c>
      <c r="D11" s="92">
        <f>diarrhoea_1_5mo/26</f>
        <v>0.13064070348884615</v>
      </c>
      <c r="E11" s="92">
        <f>diarrhoea_6_11mo/26</f>
        <v>0.13064070348884615</v>
      </c>
      <c r="F11" s="92">
        <f>diarrhoea_12_23mo/26</f>
        <v>8.4555972745769217E-2</v>
      </c>
      <c r="G11" s="92">
        <f>diarrhoea_24_59mo/26</f>
        <v>8.4555972745769217E-2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0.44500000000000001</v>
      </c>
      <c r="I14" s="92">
        <f>food_insecure</f>
        <v>0.44500000000000001</v>
      </c>
      <c r="J14" s="92">
        <f>food_insecure</f>
        <v>0.44500000000000001</v>
      </c>
      <c r="K14" s="92">
        <f>food_insecure</f>
        <v>0.44500000000000001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0.38500000000000001</v>
      </c>
      <c r="I17" s="92">
        <f>frac_PW_health_facility</f>
        <v>0.38500000000000001</v>
      </c>
      <c r="J17" s="92">
        <f>frac_PW_health_facility</f>
        <v>0.38500000000000001</v>
      </c>
      <c r="K17" s="92">
        <f>frac_PW_health_facility</f>
        <v>0.38500000000000001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0.89</v>
      </c>
      <c r="I18" s="92">
        <f>frac_malaria_risk</f>
        <v>0.89</v>
      </c>
      <c r="J18" s="92">
        <f>frac_malaria_risk</f>
        <v>0.89</v>
      </c>
      <c r="K18" s="92">
        <f>frac_malaria_risk</f>
        <v>0.89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0.54600000000000004</v>
      </c>
      <c r="M23" s="92">
        <f>famplan_unmet_need</f>
        <v>0.54600000000000004</v>
      </c>
      <c r="N23" s="92">
        <f>famplan_unmet_need</f>
        <v>0.54600000000000004</v>
      </c>
      <c r="O23" s="92">
        <f>famplan_unmet_need</f>
        <v>0.54600000000000004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0.48364859884357425</v>
      </c>
      <c r="M24" s="92">
        <f>(1-food_insecure)*(0.49)+food_insecure*(0.7)</f>
        <v>0.58345000000000002</v>
      </c>
      <c r="N24" s="92">
        <f>(1-food_insecure)*(0.49)+food_insecure*(0.7)</f>
        <v>0.58345000000000002</v>
      </c>
      <c r="O24" s="92">
        <f>(1-food_insecure)*(0.49)+food_insecure*(0.7)</f>
        <v>0.58345000000000002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0.20727797093296041</v>
      </c>
      <c r="M25" s="92">
        <f>(1-food_insecure)*(0.21)+food_insecure*(0.3)</f>
        <v>0.25004999999999999</v>
      </c>
      <c r="N25" s="92">
        <f>(1-food_insecure)*(0.21)+food_insecure*(0.3)</f>
        <v>0.25004999999999999</v>
      </c>
      <c r="O25" s="92">
        <f>(1-food_insecure)*(0.21)+food_insecure*(0.3)</f>
        <v>0.25004999999999999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0.13801952473640433</v>
      </c>
      <c r="M26" s="92">
        <f>(1-food_insecure)*(0.3)</f>
        <v>0.16649999999999998</v>
      </c>
      <c r="N26" s="92">
        <f>(1-food_insecure)*(0.3)</f>
        <v>0.16649999999999998</v>
      </c>
      <c r="O26" s="92">
        <f>(1-food_insecure)*(0.3)</f>
        <v>0.16649999999999998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0.17105390548706101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0.89</v>
      </c>
      <c r="D33" s="92">
        <f t="shared" si="3"/>
        <v>0.89</v>
      </c>
      <c r="E33" s="92">
        <f t="shared" si="3"/>
        <v>0.89</v>
      </c>
      <c r="F33" s="92">
        <f t="shared" si="3"/>
        <v>0.89</v>
      </c>
      <c r="G33" s="92">
        <f t="shared" si="3"/>
        <v>0.89</v>
      </c>
      <c r="H33" s="92">
        <f t="shared" si="3"/>
        <v>0.89</v>
      </c>
      <c r="I33" s="92">
        <f t="shared" si="3"/>
        <v>0.89</v>
      </c>
      <c r="J33" s="92">
        <f t="shared" si="3"/>
        <v>0.89</v>
      </c>
      <c r="K33" s="92">
        <f t="shared" si="3"/>
        <v>0.89</v>
      </c>
      <c r="L33" s="92">
        <f t="shared" si="3"/>
        <v>0.89</v>
      </c>
      <c r="M33" s="92">
        <f t="shared" si="3"/>
        <v>0.89</v>
      </c>
      <c r="N33" s="92">
        <f t="shared" si="3"/>
        <v>0.89</v>
      </c>
      <c r="O33" s="92">
        <f t="shared" si="3"/>
        <v>0.89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2020-03-24T06:50:07Z</dcterms:modified>
</cp:coreProperties>
</file>