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56CAE40C-D172-4F3B-A870-583145332566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I20" i="2" s="1"/>
  <c r="G21" i="2"/>
  <c r="H21" i="2"/>
  <c r="I21" i="2" s="1"/>
  <c r="G22" i="2"/>
  <c r="H22" i="2"/>
  <c r="G23" i="2"/>
  <c r="H23" i="2"/>
  <c r="I23" i="2" s="1"/>
  <c r="G24" i="2"/>
  <c r="H24" i="2"/>
  <c r="I24" i="2" s="1"/>
  <c r="G25" i="2"/>
  <c r="H25" i="2"/>
  <c r="I25" i="2" s="1"/>
  <c r="G26" i="2"/>
  <c r="H26" i="2"/>
  <c r="I26" i="2" s="1"/>
  <c r="G27" i="2"/>
  <c r="H27" i="2"/>
  <c r="G28" i="2"/>
  <c r="H28" i="2"/>
  <c r="I28" i="2" s="1"/>
  <c r="G29" i="2"/>
  <c r="H29" i="2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G35" i="2"/>
  <c r="H35" i="2"/>
  <c r="I35" i="2" s="1"/>
  <c r="G36" i="2"/>
  <c r="H36" i="2"/>
  <c r="I36" i="2" s="1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H6" i="2"/>
  <c r="H7" i="2"/>
  <c r="H8" i="2"/>
  <c r="H9" i="2"/>
  <c r="H10" i="2"/>
  <c r="I10" i="2" s="1"/>
  <c r="H11" i="2"/>
  <c r="H12" i="2"/>
  <c r="H13" i="2"/>
  <c r="H14" i="2"/>
  <c r="I14" i="2" s="1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I34" i="2"/>
  <c r="I22" i="2"/>
  <c r="I18" i="2"/>
  <c r="I27" i="2"/>
  <c r="I29" i="2"/>
  <c r="A3" i="2"/>
  <c r="A24" i="2"/>
  <c r="A18" i="2"/>
  <c r="A36" i="2"/>
  <c r="A40" i="2"/>
  <c r="A22" i="2"/>
  <c r="A25" i="2"/>
  <c r="A29" i="2"/>
  <c r="A27" i="2"/>
  <c r="A31" i="2"/>
  <c r="A20" i="2"/>
  <c r="A16" i="2"/>
  <c r="I17" i="2"/>
  <c r="A19" i="2"/>
  <c r="A35" i="2"/>
  <c r="A28" i="2"/>
  <c r="A17" i="2"/>
  <c r="A33" i="2"/>
  <c r="A30" i="2"/>
  <c r="A26" i="2"/>
  <c r="A23" i="2"/>
  <c r="A39" i="2"/>
  <c r="A32" i="2"/>
  <c r="A21" i="2"/>
  <c r="A37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8" i="2"/>
  <c r="C8" i="51" l="1"/>
  <c r="C6" i="51"/>
  <c r="I15" i="2"/>
  <c r="I13" i="2"/>
  <c r="I12" i="2"/>
  <c r="I11" i="2"/>
  <c r="I9" i="2"/>
  <c r="I8" i="2"/>
  <c r="I7" i="2"/>
  <c r="I6" i="2"/>
  <c r="I5" i="2"/>
  <c r="I4" i="2"/>
  <c r="I3" i="2"/>
  <c r="I2" i="2"/>
  <c r="C7" i="5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2BF0BF94-FC48-4F36-92AD-F3056176713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9F90D396-1374-4958-843A-78EE35DE2633}">
      <text>
        <r>
          <rPr>
            <sz val="9"/>
            <color indexed="81"/>
            <rFont val="Tahoma"/>
            <charset val="1"/>
          </rPr>
          <t>Source: LiST</t>
        </r>
      </text>
    </comment>
    <comment ref="C9" authorId="0" shapeId="0" xr:uid="{6C9DBC5F-B54D-4C1B-85AF-2289EEF4EB33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34DF2029-DA00-44EC-832D-39D1B553BC2A}">
      <text>
        <r>
          <rPr>
            <sz val="9"/>
            <color indexed="81"/>
            <rFont val="Tahoma"/>
            <charset val="1"/>
          </rPr>
          <t>Source: World Bank Development Indicators (Region level)</t>
        </r>
      </text>
    </comment>
    <comment ref="C11" authorId="0" shapeId="0" xr:uid="{D6F528FF-8A9D-4F88-BF6B-1C74A2398B0F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B1E2D9C8-B0D0-47AA-A7F2-C8063E0C60E8}">
      <text>
        <r>
          <rPr>
            <sz val="9"/>
            <color indexed="81"/>
            <rFont val="Tahoma"/>
            <charset val="1"/>
          </rPr>
          <t>Source: UNICEF Data (Country level)</t>
        </r>
      </text>
    </comment>
    <comment ref="C13" authorId="0" shapeId="0" xr:uid="{F228AA25-BD2E-43FB-A13F-0286F6DFC2C5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29EC2C91-CB6D-4844-8723-7F137C4ECA7E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E1B793F0-56C5-4295-A821-C368E800A19A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BA616DF4-952B-4BD3-896C-BD55E3210A5E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F6D119B8-7DA8-4930-843E-3B27965E70B4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223CE407-19D5-4A9D-97BE-89CAF13BD08E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036B161C-A469-489D-9313-B2B607A673F8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1D958445-7697-43B7-AD44-BEC6D827E56F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3C142E14-D5EA-421E-8E30-913BC5798668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5E8FE930-808C-49F4-873A-D7FDBE13C8D9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D730094D-D78F-40AC-BA3F-3CECCF30CE30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9371C3C0-EC7C-405C-8CC7-F17A392FBBB0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D9DCCF5E-8336-4073-807E-171517CE7BAE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51434A1D-60E8-4402-8509-07400F5F4EBF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2CC8F5B6-A2A8-438E-95D2-B74725461111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71771603-6CD6-479D-BCF2-D2AF3E7B42D3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FA82E597-42EA-443A-BEA0-D0E45AD5159A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F9133BED-6597-4FAF-82D1-E89BBE0F5265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DAE62F6F-E066-479E-9D86-2E9ECE5415D6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E1A66004-C713-49D4-85F0-817BCB664B0C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97039568-C9B3-4691-B49D-09ED447AC0F4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6F533261-1E7C-48EC-901C-CD55B006C581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18F46DBA-CDD3-46BB-B36A-B3DD7D31098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0383F3AA-08A6-4EA6-AE17-1944F1620AB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3CC7F8E3-EB23-44A4-BC71-FA98F5F6881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F7439932-EE83-421C-9F71-1FFD68556A2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83D47F4C-7B1B-4370-964A-0FF0A6BA5A1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AE65A6DA-5AD0-4815-A04D-0C3838208136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F0D6A11B-7ED2-4447-ADED-7F76E3CF0F7A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C56E4CC0-4065-4689-B4CA-2EA95598CE6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43591A8D-D730-4A09-8511-676BF576003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CCA54371-6CA5-43B3-85AC-6FB03D72882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A15C217F-C47E-49D4-BA24-82ECF222364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9B604C38-B45F-41ED-821E-2AF80E2FEB8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1BB8319B-D518-4468-980A-3C73B1DA4E3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692ACB81-769A-4A89-B8A4-BF96E8F206A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3DFAD53F-4B5F-4443-9855-1493DE9623A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2B3BEA40-A5FD-475B-BA29-E0980163646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1DF21234-57DB-4EC4-91BB-385D9D1D8BE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4F85427E-F78B-4483-8119-12C5C9FCE90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32F10BA6-DA48-424E-8084-B6669E293CD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905C3FBB-5300-4CFF-AF45-1AA6945A714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34A7A1AB-DEC5-4040-9849-A67C05B88D8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C44D5979-6E4B-4133-BF93-AF71F6A9540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75CAB843-0DD8-4E59-A37C-9A72CB92556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DC57AB7B-B935-49BD-AB19-661D3E70E37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E38D72E0-B522-4393-8673-2FF492F93BC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0EE9E7A1-3AE5-4B57-926A-3600F4579CD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38CE4AE1-1D0F-4BE0-B566-15391A2D46B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F02B31E5-8E39-416A-AD65-52214CBCA47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17AF4F7C-6ACC-440A-A67B-0650B2C6712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E0202F92-A7E4-4E55-85F4-0A4635B89EF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3C9F51BD-D291-4B27-BD86-84B05C137E9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D3D1064A-6D28-4844-B7B0-EDB0CB8AE91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8E676D38-6B21-4B3D-A69A-BB28FC3E1B0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42DF96B1-0631-44FF-86AB-F082D3FF872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50B51E69-93B5-4EE5-9945-9FC27821C56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CF150305-CF0E-473D-9FCF-BD8E84162A1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0B101896-DBDA-49AF-A759-790EC2FACF5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A8BED916-435A-4EB6-96E5-E5EEBDE3088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A4FB1C4D-2011-400F-B2AA-B4C9D27F5AD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27FCACE7-258F-42FD-9059-F1F28604F0E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1EB26604-D0CD-4A59-9468-0AE670D1916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CCD60AF6-5E84-4A47-9D15-24EFC5D6913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2938CBD7-C62F-42C0-A041-39854A8C2FD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CF836C36-9361-4E8D-918B-EA7FE875AF5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A3A3CB7F-3BAF-4CDF-BBD3-F1694887BB0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A18E57DA-CDD7-4D85-878E-A1124BA1FA4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733D6B5D-DE42-48F9-933D-61FD027D7BB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2FFDB24E-3D0C-4AC0-B244-1376FB02B41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6612D175-8DAF-44BB-B7FA-7C80E0D1587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6E3E9F46-4E21-4C2E-BD66-00F88DB4662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F21A4BA3-1A0C-408D-B225-EB61E3193AC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5C48961A-229A-46AF-AB24-54DB9373503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06471309-9973-4058-A7BC-394550A51CE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4409E25D-17AC-435F-8C45-7B9D9361157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5A5C641F-D35A-443E-9DFB-3AA64355E66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33065F00-D90A-434D-B1DC-9A31F369CCD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78507EBF-0254-4F1E-B5DC-F4148F15443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1003A1C8-FAE6-4820-BC95-CEBEE5FA5F6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7F9399B3-B66B-4201-976B-50459419661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C81EEF34-7A18-4A9A-B48B-18FF51E33FE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55A047D1-ACC4-49A1-801C-BE63ADC10A1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E8C2342F-C719-4729-B712-B20A7CC858D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992690DB-809F-463D-9580-F24C9E649CA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226CFA12-39FF-408D-B335-AB081E40448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BBD5006C-419E-474A-AA31-C6D06EB01FE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244438B5-1D7B-42A1-BBEB-98E3B145273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971169D4-6F04-48B3-AD1D-9A9E7C42302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1CD16FCF-4468-42CB-8790-3D3131B64F9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5A63FA3E-5550-4B6D-9376-30AAD2A4D9C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E9E30765-09BB-40BC-B92C-C9DB8EA9B21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74CFB425-1299-4B3C-82D6-0F308A46030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464C2B2B-6EBC-4ECB-8A78-6FE51DADE57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5032C0C4-1F54-4FFD-A8C2-6AD573999A8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9AB7B2C1-DD1A-4BE4-B71E-472F402850F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484A22E9-28E1-49FF-9B9F-A9868C1AF8F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4A491CC3-7FE4-45A9-A8CB-F960DB56C0B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91DECE81-04E0-4DEE-85EB-19952BF8F10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51527F84-6B0E-4FE5-9B9A-7CD2442010C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FAE8FFB8-D797-4786-B35F-B8069578116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AC8B0F30-1821-4CBB-A50C-4B48D5227C3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CEE72330-12C8-4264-B385-A5B1F2A0187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ECA490D3-75FC-44F6-8921-0BCF176CA56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DD30ADC9-E14A-485B-9660-95E1A291D8B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292AFE8F-F78B-4CC4-8FFE-D27A1038226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4400A1CF-5E7C-408B-A341-7EE1B7317BF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3BDE691A-6E0B-464B-A224-5A88F95AF70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8A9B32ED-B95C-45E8-B86B-653ECB1096B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C7409113-B3F9-4EF2-BF1A-B56CD11A557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2337B8D7-6053-4E7C-9D4B-32996B7A9CE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71C82302-D4B8-465A-867C-F7E782926C6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8A8030E0-A982-4469-B345-B78AF95EC63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82649E3E-4B0E-4DC8-83F4-4C448862A2B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E95AE9D4-B2F8-43C8-9AC8-E1E92ECDE68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9816A4D1-42C0-4922-8777-59D5703459D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60CBAD88-E5A6-4149-941F-D35A5476981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12D37892-0B7F-4043-8F9A-E8E0C321DF0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BEF476FE-DA06-49BA-9702-6231C325AAE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710EC7C4-C2E5-4FB6-8B5E-7ADCCE00199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73FF924C-3A46-401E-928D-6B7899627DF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5F095D61-4D97-4FD6-96AA-123D692EB25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3BA41EA1-2561-48FE-8345-923F4DF90E3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1663D90E-C3C4-4C4E-8572-6AEFD624AE7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053758E3-83CE-4638-B776-249D07DE4F4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9662BF5E-F605-404D-A394-9C90A98F79E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0B8A9E02-1613-44E4-9E45-43D31B0D449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6F72DA49-F19F-47E1-A558-DBF27F8A267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0E3C8AA1-DA07-483A-85AB-4A54EB48E55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A150C476-13D2-4257-9148-90955917F32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5C9EA6B7-8B44-450E-8A7B-3454A5DBB86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137C8FD5-40BB-4A27-A87F-87431859828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A3F2998D-4D4F-4339-9A45-77115DF4223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2EB20995-2E49-441C-9716-E23F7D26331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0DDEF901-4D5F-42CB-9D15-94AA052DB65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73FF7088-C475-4A79-9FCA-E321E332491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CA5E2854-7C06-4412-8B60-7AB989BCBDA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ED8C519C-B09D-4542-9396-2261C6C078A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4FC8CF0F-810F-4FFA-BC6F-300B4EBEBA4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18B27588-CB89-4CA1-95E4-B29FF66D09C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0F1A31F3-33C5-4863-BCE1-759EA2B1424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36771CA6-0BD9-4591-B56E-8F75170DF31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FAEADC50-CE4B-4820-A77F-F0C4A1FEF9D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6FC55AEF-3064-45E2-8F76-BA8A879E25B7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6E6CDC07-8EC8-4554-8532-4F2583BFF3E1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D1B69041-66E6-4FD1-8438-315290837938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59B024D5-CCB6-4042-A5E0-EC2520B9721F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51AA7AE9-1731-4A55-A7CA-4626E7BDA95A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4B6F0A60-DB25-47C2-95D2-645D6DEA985D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4AAA8527-3B53-4989-841E-3D8C4BDC3038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9EFC00F9-EF95-4AE5-A79E-4F5256D3621D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D4A7B2FD-6848-4EE4-BB1A-03C51E715319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2FBCB29A-57AA-4438-8914-5D8F3CC0528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8FDA5F44-B16A-4496-B800-0E4828B9007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C87582CA-2B65-455E-AD12-9417B99458D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525DB837-422F-4414-BC44-1ECB5625EC1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067A24E8-6706-4185-A189-789FF884DC2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32A66C77-EC92-4D9E-9C11-BBFD2DA2C82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DD426D56-2122-4899-B3F5-904D5E1A932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607F5F49-DF40-4B93-A5C2-3A1509094A0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AFA4D17F-E00C-40FF-8FAA-70B1BF3F7FA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8FF61892-B9CE-4D78-B812-CA133268923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3A1642FA-A243-4771-8464-7DBA3C68CD2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E4C70DD0-FBFB-4519-8ACC-6653D5171AF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1F5D2BF7-D2C7-4950-9C65-E16FAEE1D19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D0CB6805-6974-419C-A626-14E84D34071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C82A8E48-19F3-4CE6-8122-F27C5F95A95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F7AD4097-3EBA-46BA-973E-83FF9D13DE2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F6DA42AC-82AA-4C9F-8802-5B4A34B4742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3B36DDFC-94C3-4825-A29E-7278C5BAD45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CAB9F61A-7E94-4743-A8DA-44B21CBE74A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A38CF28B-5CE6-4DC3-934A-1C2074F0630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014509F8-5676-4C28-9246-A823586330D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8" authorId="0" shapeId="0" xr:uid="{D9F39A5D-3042-44A0-834A-80090C99D41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8" authorId="0" shapeId="0" xr:uid="{4AF33825-A00F-42BA-BD9E-9CD69BEB102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8" authorId="0" shapeId="0" xr:uid="{0BA06A4B-9511-46FA-B9BC-E6707E0EF04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8" authorId="0" shapeId="0" xr:uid="{6543D65E-047A-493E-9B4B-7CF85AD3AC8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9" authorId="0" shapeId="0" xr:uid="{01110DDA-2C7B-4EE4-8114-E76BA49CA17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9" authorId="0" shapeId="0" xr:uid="{94DA483A-454F-4F92-95B2-3BF4BC96F58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9" authorId="0" shapeId="0" xr:uid="{F4EFEEF1-1ECF-429C-8AD4-0D322F968EF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9" authorId="0" shapeId="0" xr:uid="{CEE5923C-6BBE-47EE-8F94-41F6A3087CD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9" authorId="0" shapeId="0" xr:uid="{B5ADF457-0B17-4A64-93E1-D23104B8D42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0" authorId="0" shapeId="0" xr:uid="{80A3E42F-B20B-4293-A09E-D9F6C50212E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0" authorId="0" shapeId="0" xr:uid="{1E946153-0A7C-4F52-9F0E-C53D3391784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0" authorId="0" shapeId="0" xr:uid="{276CF042-C090-43F6-BFFE-BAAF3E8F7F1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0" authorId="0" shapeId="0" xr:uid="{60CF936E-89C0-4084-A34D-D582D67D1A3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0" authorId="0" shapeId="0" xr:uid="{F1ACB539-5469-4E3C-9E3D-77723902BF9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1" authorId="0" shapeId="0" xr:uid="{3DC0EED4-6C4B-484D-A364-B799E5B5E31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1" authorId="0" shapeId="0" xr:uid="{FCB26A36-8799-4027-92A4-D5FA1F10082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1" authorId="0" shapeId="0" xr:uid="{8325F9B8-E368-4258-B2D3-C4463DC8634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1" authorId="0" shapeId="0" xr:uid="{3178A535-1D92-4B2F-9B12-717A569CD24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1" authorId="0" shapeId="0" xr:uid="{386123EB-D485-4B83-AB02-B087D67FD3A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4" authorId="0" shapeId="0" xr:uid="{DB3F69A8-B6C8-4B01-8200-FDAFD28B313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DF0D07D0-612E-4C89-BCFB-8F1ED7272BF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007AB6B7-0A1B-473C-81B8-ACFA3A34A68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7475AE34-5B07-4BEE-A179-F61E3AB3B12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3EC699A0-D780-4394-8675-0A620A95581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1126DFF6-349C-437B-9F25-BC459873C8D8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5564D4E8-F4F1-435A-A25B-9F45BD3FF29B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93325F96-9105-4A6D-B4C2-D2D00CB55FAD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E7D6F845-4C45-4D3A-945B-727DA1329522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C6B859A3-9A55-459C-86A7-9A33CF9B851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1B74B8BF-81B5-439E-93CB-B69E5FA6F21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10A2E5A0-29AF-4041-9B01-645E9B501ED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913E17B2-C59B-4029-89F7-55E436A6E94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0DB2F043-0F06-41C6-9FC7-0307408378FC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A896F4B6-4394-48CE-A7E6-9144CD29FC26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1DD0B8E0-28FE-4722-847C-C53C1A13952D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E61395BE-1EA8-4B3F-B6BE-DE505D77F9EA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EA8FBEED-E365-4B68-8E0C-5D944241A6B7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4" authorId="0" shapeId="0" xr:uid="{041AE8BC-2525-4262-8559-6516B78CF5D3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E4" authorId="0" shapeId="0" xr:uid="{A9CFB94C-3FD4-4B49-8D5E-7868C3053614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F4" authorId="0" shapeId="0" xr:uid="{A232B876-E93E-4125-96BA-BAA5C4ECF50E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D52F287D-5CEA-408C-9472-C527FB1C150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B42767E8-BC25-4E18-99BF-B0E42FD178E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FEF8AF23-1031-43AD-A02B-088698E5E47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7BD830B7-2369-4BB3-95D9-8EEB43A93CD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1F151A64-1878-4E81-9DE1-3FF8C5005EC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FD5E173F-3552-41D7-A42A-D78E9F9ACC3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24FE0C35-4AAA-4D51-ACDA-157A8540D8D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CE623C5A-EBA6-4659-8CC7-E4AF895C148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F7402BB9-E7C0-43BA-833B-D999F9B5687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D181326B-9548-43CC-8328-C56B9CD84EF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F2983876-EFD3-4BD4-B5BF-879929F08F1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1163079D-DDE9-423B-999D-00A3FE84BBB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8EF84C32-E98F-4F9D-8423-F6EE386D32B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52D20BB2-8851-4680-9425-F69D49FAC23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64DDD908-360A-4FCC-981B-80819AEB072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4249E566-DF29-4807-B836-99388D998F2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0402AE6C-1019-4684-960A-82D54FADE8D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96583CDC-7EEE-45BB-8D48-E9178E96779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DF91E419-F517-413E-A875-38AC65FCE8A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A6CD7C96-AADD-4208-85F6-B68F68BB826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B7CEEE1A-AAD1-4FC9-ACAD-730208AEB75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B03E10A1-9C7D-473E-BFDE-24FB406A081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131916EF-BC52-4D29-90F4-CEDA03EB796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406815F3-84C9-4D57-9065-0EF2E244392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93079CC8-FF53-4C84-BAED-3D656B30846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C4248E15-3442-48B2-B3C6-B105D51A421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B9206F2B-D1E0-426C-B975-1DC450A6BFE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3D6DEB94-10C4-47D9-B47C-62A3413860B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9F603C6F-EDE6-4353-A9C2-85EAC77D7FD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8D7BF815-C5C1-41B9-A086-696B35CC93C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B70FCEEA-E318-4313-89B6-88838D1283C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A4F62555-A052-4852-BEB6-5F5C5E135E1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93A6B504-EADA-4FEA-BD05-4C5595B6EE0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B26BE33E-8AA5-4B92-97BF-217D83C427E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055CD3FE-E3B2-4D33-BDBB-1D4FF336159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21EC9501-628D-4CA6-9899-1E374DD4794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66925D28-036E-47BD-AE98-6630E150E25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97D075DE-27D8-4411-8197-371C5233FFD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446885FF-CFB1-466A-9C53-C5F948967FE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5A754597-A017-4DD1-A584-E3DFE0B5DC4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349E10E9-E13D-4555-9FFF-D324D1A4538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DAEEA8AD-FA6C-4374-AA15-02411CB44E2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22A3E75A-9114-4353-9A05-DF342E61C8CD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6BE7C9CC-F2AE-473B-9F43-D922AAC487D8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CEA8C621-5E9A-4395-B12A-39FFC809A897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5D6F36CE-B9B5-4301-8077-A2462178422E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C28475B8-86C2-402C-BB16-5C7A78D5F9A1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4DF0D046-666D-489C-802E-A2B28FA378CF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3E4091B5-C91D-475D-8E6D-E159835CDFDF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86E51744-A25F-4D21-AB16-331468755320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F3B8D114-A5D2-4DF1-8A50-4FAA8837767B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D2EE8130-5ACA-4FF2-A3F6-57932EA69F26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781F070D-2F12-4F6C-A94A-3BEEFAECBF1D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305F9D1E-7637-4FF4-BC2D-81D9724EBD5F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A5364B1B-D9E8-4270-B8DC-23DF26BAE3E5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A158F29F-01DC-4517-89DE-CD3722C98954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6D9FF680-A538-49F6-BA4D-FAD1D01CA07C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614B457F-4C19-4204-8237-F5F4E0B74D25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5334CAE9-2EC7-4CBF-9684-DB4D373E0182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53612615-0DB8-4134-803D-692AF2CDC442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7D12DFC7-C481-4A6B-949B-BAA7F44E5D7A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63618746-3462-4AEB-AF73-B7DBDD201ACC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09F9095D-42DA-4BBC-A5F8-0EE4D3980218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1C374EB5-6374-4CA8-8166-9C2C646CA771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0C47DC8B-28EE-489B-A98A-87E903FE0582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BB3BEE16-D7C5-40DD-AE11-8E9501D4CE0F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B6175533-DFA9-4611-954A-B5433E1A3DFA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C32D4A14-53EC-4FCA-9BDF-76121DEA9988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29E8E308-900D-4DD0-B501-CA6CB0C17882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33A56A56-C004-4966-AFBA-E3AE136BF6AD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185EB3E7-DAFA-45B5-8F84-100FE67886BB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73D844BD-BB00-4A63-997E-263C1CEAF69B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1E808174-9505-42F6-A0FC-FCFAA85C5C77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D3E90EF7-CAAF-4151-8B54-C7949017380F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DDF272AE-33B0-4C7F-91C6-6515E2035735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AEA6E8DB-31E9-4073-B112-89CD47FC64FB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1695235A-BD15-467F-AF99-85BAF4139377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699B17EA-53E9-4903-B505-9B5430587D38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A20411E2-3413-4092-A4E0-08C31FD4AD25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A950CA3B-F024-4F7C-92F3-0C370A270353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4A7A2CCD-17D9-4D1C-BCF7-B2B8A0AFF2B9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EE1520DA-1D72-46F8-A183-D395554DB8EA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326ABDB0-9C1D-4B7E-85F9-BAC8532B74F0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031D7089-4637-46B9-9881-4D67F67028B3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6CD44ADA-2929-4152-A3B0-B78452438A87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701A0316-A335-4205-8871-06FC15F07026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4144FDAB-DCF5-4342-8106-8408FE4686EB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BB09D3E0-1A07-4B24-BB11-CD20F1FC6392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28" authorId="0" shapeId="0" xr:uid="{38B84B77-0569-4836-9E94-3C436126CD12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8927A70B-EE8D-4B88-9831-E95091BAF6DC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92D7E314-45B4-4B39-B188-83D750F89166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BC7BDA3C-AEAD-4E03-88F9-F8F830BAAAF4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CF49B3BE-5BD8-49C2-AE7A-A1E02337B583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D533C374-A6D0-4274-979F-2EDFE7F7A7C8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31" authorId="0" shapeId="0" xr:uid="{EC9324E2-10F1-4C5F-8DAD-B405BB72EC0C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19DBDAAC-E1DB-4272-921C-2B05DF2A9375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34262787-7924-40CE-BC5B-DCA503B3392C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30E0F3F2-3FC3-419B-A08E-05AB823993DB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A3E62023-954C-48F6-A29A-963D1C417917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057569A8-47EF-483B-97CB-92B434AECF1B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EAC08D4D-A717-4CB7-AA0D-43E6597D2117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E6B01699-CCBF-440A-AAD6-A5A561AEE63A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40916CC6-4E7C-4902-A647-411B3161EC56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E8C294ED-9AE2-48E5-9638-9C9ABD12F233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<sst xmlns="http://schemas.openxmlformats.org/spreadsheetml/2006/main" count="1102" uniqueCount="271">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</sst>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32378335</v>
      </c>
    </row>
    <row r="8" spans="1:3" ht="15" customHeight="1" x14ac:dyDescent="0.25">
      <c r="B8" s="7" t="s">
        <v>106</v>
      </c>
      <c r="C8" s="70">
        <v>0.74</v>
      </c>
    </row>
    <row r="9" spans="1:3" ht="15" customHeight="1" x14ac:dyDescent="0.25">
      <c r="B9" s="9" t="s">
        <v>107</v>
      </c>
      <c r="C9" s="71">
        <v>0.99</v>
      </c>
    </row>
    <row r="10" spans="1:3" ht="15" customHeight="1" x14ac:dyDescent="0.25">
      <c r="B10" s="9" t="s">
        <v>105</v>
      </c>
      <c r="C10" s="71">
        <v>0.32603321080000003</v>
      </c>
    </row>
    <row r="11" spans="1:3" ht="15" customHeight="1" x14ac:dyDescent="0.25">
      <c r="B11" s="7" t="s">
        <v>108</v>
      </c>
      <c r="C11" s="70">
        <v>0.51100000000000001</v>
      </c>
    </row>
    <row r="12" spans="1:3" ht="15" customHeight="1" x14ac:dyDescent="0.25">
      <c r="B12" s="7" t="s">
        <v>109</v>
      </c>
      <c r="C12" s="70">
        <v>0.23699999999999999</v>
      </c>
    </row>
    <row r="13" spans="1:3" ht="15" customHeight="1" x14ac:dyDescent="0.25">
      <c r="B13" s="7" t="s">
        <v>110</v>
      </c>
      <c r="C13" s="70">
        <v>0.73699999999999999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9.9700000000000011E-2</v>
      </c>
    </row>
    <row r="24" spans="1:3" ht="15" customHeight="1" x14ac:dyDescent="0.25">
      <c r="B24" s="20" t="s">
        <v>102</v>
      </c>
      <c r="C24" s="71">
        <v>0.43430000000000002</v>
      </c>
    </row>
    <row r="25" spans="1:3" ht="15" customHeight="1" x14ac:dyDescent="0.25">
      <c r="B25" s="20" t="s">
        <v>103</v>
      </c>
      <c r="C25" s="71">
        <v>0.35899999999999999</v>
      </c>
    </row>
    <row r="26" spans="1:3" ht="15" customHeight="1" x14ac:dyDescent="0.25">
      <c r="B26" s="20" t="s">
        <v>104</v>
      </c>
      <c r="C26" s="71">
        <v>0.107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0.193</v>
      </c>
    </row>
    <row r="30" spans="1:3" ht="14.25" customHeight="1" x14ac:dyDescent="0.25">
      <c r="B30" s="30" t="s">
        <v>76</v>
      </c>
      <c r="C30" s="73">
        <v>6.3E-2</v>
      </c>
    </row>
    <row r="31" spans="1:3" ht="14.25" customHeight="1" x14ac:dyDescent="0.25">
      <c r="B31" s="30" t="s">
        <v>77</v>
      </c>
      <c r="C31" s="73">
        <v>0.157</v>
      </c>
    </row>
    <row r="32" spans="1:3" ht="14.25" customHeight="1" x14ac:dyDescent="0.25">
      <c r="B32" s="30" t="s">
        <v>78</v>
      </c>
      <c r="C32" s="73">
        <v>0.58700000000000008</v>
      </c>
    </row>
    <row r="33" spans="1:5" ht="13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32.9</v>
      </c>
    </row>
    <row r="38" spans="1:5" ht="15" customHeight="1" x14ac:dyDescent="0.25">
      <c r="B38" s="16" t="s">
        <v>91</v>
      </c>
      <c r="C38" s="75">
        <v>64.599999999999994</v>
      </c>
      <c r="D38" s="17"/>
      <c r="E38" s="18"/>
    </row>
    <row r="39" spans="1:5" ht="15" customHeight="1" x14ac:dyDescent="0.25">
      <c r="B39" s="16" t="s">
        <v>90</v>
      </c>
      <c r="C39" s="75">
        <v>100.2</v>
      </c>
      <c r="D39" s="17"/>
      <c r="E39" s="17"/>
    </row>
    <row r="40" spans="1:5" ht="15" customHeight="1" x14ac:dyDescent="0.25">
      <c r="B40" s="16" t="s">
        <v>171</v>
      </c>
      <c r="C40" s="75">
        <v>8.14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42.9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1.9599999999999999E-2</v>
      </c>
      <c r="D45" s="17"/>
    </row>
    <row r="46" spans="1:5" ht="15.75" customHeight="1" x14ac:dyDescent="0.25">
      <c r="B46" s="16" t="s">
        <v>11</v>
      </c>
      <c r="C46" s="71">
        <v>0.1026</v>
      </c>
      <c r="D46" s="17"/>
    </row>
    <row r="47" spans="1:5" ht="15.75" customHeight="1" x14ac:dyDescent="0.25">
      <c r="B47" s="16" t="s">
        <v>12</v>
      </c>
      <c r="C47" s="71">
        <v>0.21789999999999998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0.65990000000000004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2.5781479612874998</v>
      </c>
      <c r="D51" s="17"/>
    </row>
    <row r="52" spans="1:4" ht="15" customHeight="1" x14ac:dyDescent="0.25">
      <c r="B52" s="16" t="s">
        <v>125</v>
      </c>
      <c r="C52" s="76">
        <v>2.58177530134</v>
      </c>
    </row>
    <row r="53" spans="1:4" ht="15.75" customHeight="1" x14ac:dyDescent="0.25">
      <c r="B53" s="16" t="s">
        <v>126</v>
      </c>
      <c r="C53" s="76">
        <v>2.58177530134</v>
      </c>
    </row>
    <row r="54" spans="1:4" ht="15.75" customHeight="1" x14ac:dyDescent="0.25">
      <c r="B54" s="16" t="s">
        <v>127</v>
      </c>
      <c r="C54" s="76">
        <v>1.6825661775899998</v>
      </c>
    </row>
    <row r="55" spans="1:4" ht="15.75" customHeight="1" x14ac:dyDescent="0.25">
      <c r="B55" s="16" t="s">
        <v>128</v>
      </c>
      <c r="C55" s="76">
        <v>1.6825661775899998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0.37552984968011105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45.474336039627488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42.690808780825854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217.56734416221173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0.68484405953901173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1.2680102228364176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1.2680102228364176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1.2680102228364176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1.2680102228364176</v>
      </c>
      <c r="E13" s="86" t="s">
        <v>202</v>
      </c>
    </row>
    <row r="14" spans="1:5" ht="15.75" customHeight="1" x14ac:dyDescent="0.25">
      <c r="A14" s="11" t="s">
        <v>187</v>
      </c>
      <c r="B14" s="85">
        <v>0.20499999999999999</v>
      </c>
      <c r="C14" s="85">
        <v>0.95</v>
      </c>
      <c r="D14" s="86">
        <v>13.708520680846444</v>
      </c>
      <c r="E14" s="86" t="s">
        <v>202</v>
      </c>
    </row>
    <row r="15" spans="1:5" ht="15.75" customHeight="1" x14ac:dyDescent="0.25">
      <c r="A15" s="11" t="s">
        <v>209</v>
      </c>
      <c r="B15" s="85">
        <v>0.20499999999999999</v>
      </c>
      <c r="C15" s="85">
        <v>0.95</v>
      </c>
      <c r="D15" s="86">
        <v>13.708520680846444</v>
      </c>
      <c r="E15" s="86" t="s">
        <v>202</v>
      </c>
    </row>
    <row r="16" spans="1:5" ht="15.75" customHeight="1" x14ac:dyDescent="0.25">
      <c r="A16" s="52" t="s">
        <v>57</v>
      </c>
      <c r="B16" s="85">
        <v>0.21299999999999999</v>
      </c>
      <c r="C16" s="85">
        <v>0.95</v>
      </c>
      <c r="D16" s="86">
        <v>0.44775725299200048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0.40200000000000002</v>
      </c>
      <c r="C18" s="85">
        <v>0.95</v>
      </c>
      <c r="D18" s="87">
        <v>5.0749502759813003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5.0749502759813003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5.0749502759813003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6.3462726393905529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23.484675418466335</v>
      </c>
      <c r="E22" s="86" t="s">
        <v>202</v>
      </c>
    </row>
    <row r="23" spans="1:5" ht="15.75" customHeight="1" x14ac:dyDescent="0.25">
      <c r="A23" s="52" t="s">
        <v>34</v>
      </c>
      <c r="B23" s="85">
        <v>0.63300000000000001</v>
      </c>
      <c r="C23" s="85">
        <v>0.95</v>
      </c>
      <c r="D23" s="86">
        <v>4.5665474093235741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19.707938696589764</v>
      </c>
      <c r="E24" s="86" t="s">
        <v>202</v>
      </c>
    </row>
    <row r="25" spans="1:5" ht="15.75" customHeight="1" x14ac:dyDescent="0.25">
      <c r="A25" s="52" t="s">
        <v>87</v>
      </c>
      <c r="B25" s="85">
        <v>0.27200000000000002</v>
      </c>
      <c r="C25" s="85">
        <v>0.95</v>
      </c>
      <c r="D25" s="86">
        <v>19.707860250536164</v>
      </c>
      <c r="E25" s="86" t="s">
        <v>202</v>
      </c>
    </row>
    <row r="26" spans="1:5" ht="15.75" customHeight="1" x14ac:dyDescent="0.25">
      <c r="A26" s="52" t="s">
        <v>137</v>
      </c>
      <c r="B26" s="85">
        <v>0.20499999999999999</v>
      </c>
      <c r="C26" s="85">
        <v>0.95</v>
      </c>
      <c r="D26" s="86">
        <v>4.8922641845172832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5.4015150687630156</v>
      </c>
      <c r="E27" s="86" t="s">
        <v>202</v>
      </c>
    </row>
    <row r="28" spans="1:5" ht="15.75" customHeight="1" x14ac:dyDescent="0.25">
      <c r="A28" s="52" t="s">
        <v>84</v>
      </c>
      <c r="B28" s="85">
        <v>0.36799999999999999</v>
      </c>
      <c r="C28" s="85">
        <v>0.95</v>
      </c>
      <c r="D28" s="86">
        <v>1.3804475037499666</v>
      </c>
      <c r="E28" s="86" t="s">
        <v>202</v>
      </c>
    </row>
    <row r="29" spans="1:5" ht="15.75" customHeight="1" x14ac:dyDescent="0.25">
      <c r="A29" s="52" t="s">
        <v>58</v>
      </c>
      <c r="B29" s="85">
        <v>0.40200000000000002</v>
      </c>
      <c r="C29" s="85">
        <v>0.95</v>
      </c>
      <c r="D29" s="86">
        <v>84.992956066465482</v>
      </c>
      <c r="E29" s="86" t="s">
        <v>202</v>
      </c>
    </row>
    <row r="30" spans="1:5" ht="15.75" customHeight="1" x14ac:dyDescent="0.25">
      <c r="A30" s="52" t="s">
        <v>67</v>
      </c>
      <c r="B30" s="85">
        <v>5.7999999999999996E-2</v>
      </c>
      <c r="C30" s="85">
        <v>0.95</v>
      </c>
      <c r="D30" s="86">
        <v>1.9651733159984106</v>
      </c>
      <c r="E30" s="86" t="s">
        <v>202</v>
      </c>
    </row>
    <row r="31" spans="1:5" ht="15.75" customHeight="1" x14ac:dyDescent="0.25">
      <c r="A31" s="52" t="s">
        <v>28</v>
      </c>
      <c r="B31" s="85">
        <v>0.56000000000000005</v>
      </c>
      <c r="C31" s="85">
        <v>0.95</v>
      </c>
      <c r="D31" s="86">
        <v>0.92770596430656782</v>
      </c>
      <c r="E31" s="86" t="s">
        <v>202</v>
      </c>
    </row>
    <row r="32" spans="1:5" ht="15.75" customHeight="1" x14ac:dyDescent="0.25">
      <c r="A32" s="52" t="s">
        <v>83</v>
      </c>
      <c r="B32" s="85">
        <v>0.29299999999999998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0.58099999999999996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0.28999999999999998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0.68500000000000005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2.3E-2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0.33200000000000002</v>
      </c>
      <c r="C37" s="85">
        <v>0.95</v>
      </c>
      <c r="D37" s="86">
        <v>3.6378963707202279</v>
      </c>
      <c r="E37" s="86" t="s">
        <v>202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0.95049072437857518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2.5781479612874998</v>
      </c>
      <c r="C2" s="26">
        <f>'Baseline year population inputs'!C52</f>
        <v>2.58177530134</v>
      </c>
      <c r="D2" s="26">
        <f>'Baseline year population inputs'!C53</f>
        <v>2.58177530134</v>
      </c>
      <c r="E2" s="26">
        <f>'Baseline year population inputs'!C54</f>
        <v>1.6825661775899998</v>
      </c>
      <c r="F2" s="26">
        <f>'Baseline year population inputs'!C55</f>
        <v>1.6825661775899998</v>
      </c>
    </row>
    <row r="3" spans="1:6" ht="15.75" customHeight="1" x14ac:dyDescent="0.25">
      <c r="A3" s="3" t="s">
        <v>65</v>
      </c>
      <c r="B3" s="26">
        <f>frac_mam_1month * 2.6</f>
        <v>0.24247809300000001</v>
      </c>
      <c r="C3" s="26">
        <f>frac_mam_1_5months * 2.6</f>
        <v>0.24247809300000001</v>
      </c>
      <c r="D3" s="26">
        <f>frac_mam_6_11months * 2.6</f>
        <v>0.36887743360000003</v>
      </c>
      <c r="E3" s="26">
        <f>frac_mam_12_23months * 2.6</f>
        <v>0.33995741779999999</v>
      </c>
      <c r="F3" s="26">
        <f>frac_mam_24_59months * 2.6</f>
        <v>0.12835586486666667</v>
      </c>
    </row>
    <row r="4" spans="1:6" ht="15.75" customHeight="1" x14ac:dyDescent="0.25">
      <c r="A4" s="3" t="s">
        <v>66</v>
      </c>
      <c r="B4" s="26">
        <f>frac_sam_1month * 2.6</f>
        <v>0.14077631100000002</v>
      </c>
      <c r="C4" s="26">
        <f>frac_sam_1_5months * 2.6</f>
        <v>0.14077631100000002</v>
      </c>
      <c r="D4" s="26">
        <f>frac_sam_6_11months * 2.6</f>
        <v>0.1276037464</v>
      </c>
      <c r="E4" s="26">
        <f>frac_sam_12_23months * 2.6</f>
        <v>0.1189465862</v>
      </c>
      <c r="F4" s="26">
        <f>frac_sam_24_59months * 2.6</f>
        <v>4.1375512533333325E-2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7330034.3423999995</v>
      </c>
      <c r="C2" s="78">
        <v>9760292</v>
      </c>
      <c r="D2" s="78">
        <v>15086552</v>
      </c>
      <c r="E2" s="78">
        <v>11218998</v>
      </c>
      <c r="F2" s="78">
        <v>7605712</v>
      </c>
      <c r="G2" s="22">
        <f t="shared" ref="G2:G40" si="0">C2+D2+E2+F2</f>
        <v>43671554</v>
      </c>
      <c r="H2" s="22">
        <f t="shared" ref="H2:H40" si="1">(B2 + stillbirth*B2/(1000-stillbirth))/(1-abortion)</f>
        <v>8802974.433543859</v>
      </c>
      <c r="I2" s="22">
        <f>G2-H2</f>
        <v>34868579.566456139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7431889.25</v>
      </c>
      <c r="C3" s="78">
        <v>10089000</v>
      </c>
      <c r="D3" s="78">
        <v>15473000</v>
      </c>
      <c r="E3" s="78">
        <v>11487000</v>
      </c>
      <c r="F3" s="78">
        <v>7881000</v>
      </c>
      <c r="G3" s="22">
        <f t="shared" si="0"/>
        <v>44930000</v>
      </c>
      <c r="H3" s="22">
        <f t="shared" si="1"/>
        <v>8925296.6636522934</v>
      </c>
      <c r="I3" s="22">
        <f t="shared" ref="I3:I15" si="3">G3-H3</f>
        <v>36004703.336347707</v>
      </c>
    </row>
    <row r="4" spans="1:9" ht="15.75" customHeight="1" x14ac:dyDescent="0.25">
      <c r="A4" s="7">
        <f t="shared" si="2"/>
        <v>2019</v>
      </c>
      <c r="B4" s="77">
        <v>7532859.608</v>
      </c>
      <c r="C4" s="78">
        <v>10428000</v>
      </c>
      <c r="D4" s="78">
        <v>15895000</v>
      </c>
      <c r="E4" s="78">
        <v>11753000</v>
      </c>
      <c r="F4" s="78">
        <v>8162000</v>
      </c>
      <c r="G4" s="22">
        <f t="shared" si="0"/>
        <v>46238000</v>
      </c>
      <c r="H4" s="22">
        <f t="shared" si="1"/>
        <v>9046556.5975762513</v>
      </c>
      <c r="I4" s="22">
        <f t="shared" si="3"/>
        <v>37191443.402423747</v>
      </c>
    </row>
    <row r="5" spans="1:9" ht="15.75" customHeight="1" x14ac:dyDescent="0.25">
      <c r="A5" s="7">
        <f t="shared" si="2"/>
        <v>2020</v>
      </c>
      <c r="B5" s="77">
        <v>7633020.9780000011</v>
      </c>
      <c r="C5" s="78">
        <v>10766000</v>
      </c>
      <c r="D5" s="78">
        <v>16354000</v>
      </c>
      <c r="E5" s="78">
        <v>12016000</v>
      </c>
      <c r="F5" s="78">
        <v>8447000</v>
      </c>
      <c r="G5" s="22">
        <f t="shared" si="0"/>
        <v>47583000</v>
      </c>
      <c r="H5" s="22">
        <f t="shared" si="1"/>
        <v>9166844.9807068054</v>
      </c>
      <c r="I5" s="22">
        <f t="shared" si="3"/>
        <v>38416155.019293196</v>
      </c>
    </row>
    <row r="6" spans="1:9" ht="15.75" customHeight="1" x14ac:dyDescent="0.25">
      <c r="A6" s="7">
        <f t="shared" si="2"/>
        <v>2021</v>
      </c>
      <c r="B6" s="77">
        <v>7747798.6846000003</v>
      </c>
      <c r="C6" s="78">
        <v>11086000</v>
      </c>
      <c r="D6" s="78">
        <v>16845000</v>
      </c>
      <c r="E6" s="78">
        <v>12281000</v>
      </c>
      <c r="F6" s="78">
        <v>8730000</v>
      </c>
      <c r="G6" s="22">
        <f t="shared" si="0"/>
        <v>48942000</v>
      </c>
      <c r="H6" s="22">
        <f t="shared" si="1"/>
        <v>9304686.7928380389</v>
      </c>
      <c r="I6" s="22">
        <f t="shared" si="3"/>
        <v>39637313.207161963</v>
      </c>
    </row>
    <row r="7" spans="1:9" ht="15.75" customHeight="1" x14ac:dyDescent="0.25">
      <c r="A7" s="7">
        <f t="shared" si="2"/>
        <v>2022</v>
      </c>
      <c r="B7" s="77">
        <v>7862243.0144000007</v>
      </c>
      <c r="C7" s="78">
        <v>11406000</v>
      </c>
      <c r="D7" s="78">
        <v>17372000</v>
      </c>
      <c r="E7" s="78">
        <v>12545000</v>
      </c>
      <c r="F7" s="78">
        <v>9016000</v>
      </c>
      <c r="G7" s="22">
        <f t="shared" si="0"/>
        <v>50339000</v>
      </c>
      <c r="H7" s="22">
        <f t="shared" si="1"/>
        <v>9442128.2374798395</v>
      </c>
      <c r="I7" s="22">
        <f t="shared" si="3"/>
        <v>40896871.762520164</v>
      </c>
    </row>
    <row r="8" spans="1:9" ht="15.75" customHeight="1" x14ac:dyDescent="0.25">
      <c r="A8" s="7">
        <f t="shared" si="2"/>
        <v>2023</v>
      </c>
      <c r="B8" s="77">
        <v>7976378.7432000004</v>
      </c>
      <c r="C8" s="78">
        <v>11730000</v>
      </c>
      <c r="D8" s="78">
        <v>17928000</v>
      </c>
      <c r="E8" s="78">
        <v>12818000</v>
      </c>
      <c r="F8" s="78">
        <v>9304000</v>
      </c>
      <c r="G8" s="22">
        <f t="shared" si="0"/>
        <v>51780000</v>
      </c>
      <c r="H8" s="22">
        <f t="shared" si="1"/>
        <v>9579199.0690267663</v>
      </c>
      <c r="I8" s="22">
        <f t="shared" si="3"/>
        <v>42200800.930973232</v>
      </c>
    </row>
    <row r="9" spans="1:9" ht="15.75" customHeight="1" x14ac:dyDescent="0.25">
      <c r="A9" s="7">
        <f t="shared" si="2"/>
        <v>2024</v>
      </c>
      <c r="B9" s="77">
        <v>8090224.4996000016</v>
      </c>
      <c r="C9" s="78">
        <v>12065000</v>
      </c>
      <c r="D9" s="78">
        <v>18513000</v>
      </c>
      <c r="E9" s="78">
        <v>13108000</v>
      </c>
      <c r="F9" s="78">
        <v>9589000</v>
      </c>
      <c r="G9" s="22">
        <f t="shared" si="0"/>
        <v>53275000</v>
      </c>
      <c r="H9" s="22">
        <f t="shared" si="1"/>
        <v>9715921.6594189592</v>
      </c>
      <c r="I9" s="22">
        <f t="shared" si="3"/>
        <v>43559078.340581045</v>
      </c>
    </row>
    <row r="10" spans="1:9" ht="15.75" customHeight="1" x14ac:dyDescent="0.25">
      <c r="A10" s="7">
        <f t="shared" si="2"/>
        <v>2025</v>
      </c>
      <c r="B10" s="77">
        <v>8203757.6599999992</v>
      </c>
      <c r="C10" s="78">
        <v>12410000</v>
      </c>
      <c r="D10" s="78">
        <v>19121000</v>
      </c>
      <c r="E10" s="78">
        <v>13422000</v>
      </c>
      <c r="F10" s="78">
        <v>9870000</v>
      </c>
      <c r="G10" s="22">
        <f t="shared" si="0"/>
        <v>54823000</v>
      </c>
      <c r="H10" s="22">
        <f t="shared" si="1"/>
        <v>9852268.8389375471</v>
      </c>
      <c r="I10" s="22">
        <f t="shared" si="3"/>
        <v>44970731.161062449</v>
      </c>
    </row>
    <row r="11" spans="1:9" ht="15.75" customHeight="1" x14ac:dyDescent="0.25">
      <c r="A11" s="7">
        <f t="shared" si="2"/>
        <v>2026</v>
      </c>
      <c r="B11" s="77">
        <v>8327290.5539999986</v>
      </c>
      <c r="C11" s="78">
        <v>12740000</v>
      </c>
      <c r="D11" s="78">
        <v>19735000</v>
      </c>
      <c r="E11" s="78">
        <v>13753000</v>
      </c>
      <c r="F11" s="78">
        <v>10136000</v>
      </c>
      <c r="G11" s="22">
        <f t="shared" si="0"/>
        <v>56364000</v>
      </c>
      <c r="H11" s="22">
        <f t="shared" si="1"/>
        <v>10000625.15717379</v>
      </c>
      <c r="I11" s="22">
        <f t="shared" si="3"/>
        <v>46363374.84282621</v>
      </c>
    </row>
    <row r="12" spans="1:9" ht="15.75" customHeight="1" x14ac:dyDescent="0.25">
      <c r="A12" s="7">
        <f t="shared" si="2"/>
        <v>2027</v>
      </c>
      <c r="B12" s="77">
        <v>8450801.9333999995</v>
      </c>
      <c r="C12" s="78">
        <v>13081000</v>
      </c>
      <c r="D12" s="78">
        <v>20371000</v>
      </c>
      <c r="E12" s="78">
        <v>14110000</v>
      </c>
      <c r="F12" s="78">
        <v>10403000</v>
      </c>
      <c r="G12" s="22">
        <f t="shared" si="0"/>
        <v>57965000</v>
      </c>
      <c r="H12" s="22">
        <f t="shared" si="1"/>
        <v>10148955.637540126</v>
      </c>
      <c r="I12" s="22">
        <f t="shared" si="3"/>
        <v>47816044.362459876</v>
      </c>
    </row>
    <row r="13" spans="1:9" ht="15.75" customHeight="1" x14ac:dyDescent="0.25">
      <c r="A13" s="7">
        <f t="shared" si="2"/>
        <v>2028</v>
      </c>
      <c r="B13" s="77">
        <v>8574242.4575999975</v>
      </c>
      <c r="C13" s="78">
        <v>13429000</v>
      </c>
      <c r="D13" s="78">
        <v>21021000</v>
      </c>
      <c r="E13" s="78">
        <v>14497000</v>
      </c>
      <c r="F13" s="78">
        <v>10668000</v>
      </c>
      <c r="G13" s="22">
        <f t="shared" si="0"/>
        <v>59615000</v>
      </c>
      <c r="H13" s="22">
        <f t="shared" si="1"/>
        <v>10297201.02464701</v>
      </c>
      <c r="I13" s="22">
        <f t="shared" si="3"/>
        <v>49317798.975352988</v>
      </c>
    </row>
    <row r="14" spans="1:9" ht="15.75" customHeight="1" x14ac:dyDescent="0.25">
      <c r="A14" s="7">
        <f t="shared" si="2"/>
        <v>2029</v>
      </c>
      <c r="B14" s="77">
        <v>8697458.833399998</v>
      </c>
      <c r="C14" s="78">
        <v>13772000</v>
      </c>
      <c r="D14" s="78">
        <v>21683000</v>
      </c>
      <c r="E14" s="78">
        <v>14917000</v>
      </c>
      <c r="F14" s="78">
        <v>10932000</v>
      </c>
      <c r="G14" s="22">
        <f t="shared" si="0"/>
        <v>61304000</v>
      </c>
      <c r="H14" s="22">
        <f t="shared" si="1"/>
        <v>10445177.221659776</v>
      </c>
      <c r="I14" s="22">
        <f t="shared" si="3"/>
        <v>50858822.77834022</v>
      </c>
    </row>
    <row r="15" spans="1:9" ht="15.75" customHeight="1" x14ac:dyDescent="0.25">
      <c r="A15" s="7">
        <f t="shared" si="2"/>
        <v>2030</v>
      </c>
      <c r="B15" s="77">
        <v>8820399.3359999992</v>
      </c>
      <c r="C15" s="78">
        <v>14100000</v>
      </c>
      <c r="D15" s="78">
        <v>22354000</v>
      </c>
      <c r="E15" s="78">
        <v>15373000</v>
      </c>
      <c r="F15" s="78">
        <v>11198000</v>
      </c>
      <c r="G15" s="22">
        <f t="shared" si="0"/>
        <v>63025000</v>
      </c>
      <c r="H15" s="22">
        <f t="shared" si="1"/>
        <v>10592822.109893752</v>
      </c>
      <c r="I15" s="22">
        <f t="shared" si="3"/>
        <v>52432177.890106246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132.10404514595695</v>
      </c>
      <c r="I17" s="22">
        <f t="shared" si="4"/>
        <v>-132.10404514595695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5.1125993749999994E-2</v>
      </c>
    </row>
    <row r="4" spans="1:8" ht="15.75" customHeight="1" x14ac:dyDescent="0.25">
      <c r="B4" s="24" t="s">
        <v>7</v>
      </c>
      <c r="C4" s="79">
        <v>0.16113423460685369</v>
      </c>
    </row>
    <row r="5" spans="1:8" ht="15.75" customHeight="1" x14ac:dyDescent="0.25">
      <c r="B5" s="24" t="s">
        <v>8</v>
      </c>
      <c r="C5" s="79">
        <v>0.26091028923218451</v>
      </c>
    </row>
    <row r="6" spans="1:8" ht="15.75" customHeight="1" x14ac:dyDescent="0.25">
      <c r="B6" s="24" t="s">
        <v>10</v>
      </c>
      <c r="C6" s="79">
        <v>0.12956906961165318</v>
      </c>
    </row>
    <row r="7" spans="1:8" ht="15.75" customHeight="1" x14ac:dyDescent="0.25">
      <c r="B7" s="24" t="s">
        <v>13</v>
      </c>
      <c r="C7" s="79">
        <v>0.10160715094215632</v>
      </c>
    </row>
    <row r="8" spans="1:8" ht="15.75" customHeight="1" x14ac:dyDescent="0.25">
      <c r="B8" s="24" t="s">
        <v>14</v>
      </c>
      <c r="C8" s="79">
        <v>1.2935998831485168E-2</v>
      </c>
    </row>
    <row r="9" spans="1:8" ht="15.75" customHeight="1" x14ac:dyDescent="0.25">
      <c r="B9" s="24" t="s">
        <v>27</v>
      </c>
      <c r="C9" s="79">
        <v>5.0016479395537619E-2</v>
      </c>
    </row>
    <row r="10" spans="1:8" ht="15.75" customHeight="1" x14ac:dyDescent="0.25">
      <c r="B10" s="24" t="s">
        <v>15</v>
      </c>
      <c r="C10" s="79">
        <v>0.23270078363012947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0.235146477806328</v>
      </c>
      <c r="D14" s="79">
        <v>0.235146477806328</v>
      </c>
      <c r="E14" s="79">
        <v>0.157752843702166</v>
      </c>
      <c r="F14" s="79">
        <v>0.157752843702166</v>
      </c>
    </row>
    <row r="15" spans="1:8" ht="15.75" customHeight="1" x14ac:dyDescent="0.25">
      <c r="B15" s="24" t="s">
        <v>16</v>
      </c>
      <c r="C15" s="79">
        <v>0.24694383854927501</v>
      </c>
      <c r="D15" s="79">
        <v>0.24694383854927501</v>
      </c>
      <c r="E15" s="79">
        <v>0.17219977229563899</v>
      </c>
      <c r="F15" s="79">
        <v>0.17219977229563899</v>
      </c>
    </row>
    <row r="16" spans="1:8" ht="15.75" customHeight="1" x14ac:dyDescent="0.25">
      <c r="B16" s="24" t="s">
        <v>17</v>
      </c>
      <c r="C16" s="79">
        <v>7.5453708821596702E-2</v>
      </c>
      <c r="D16" s="79">
        <v>7.5453708821596702E-2</v>
      </c>
      <c r="E16" s="79">
        <v>7.0493938268120698E-2</v>
      </c>
      <c r="F16" s="79">
        <v>7.0493938268120698E-2</v>
      </c>
    </row>
    <row r="17" spans="1:8" ht="15.75" customHeight="1" x14ac:dyDescent="0.25">
      <c r="B17" s="24" t="s">
        <v>18</v>
      </c>
      <c r="C17" s="79">
        <v>2.62856302657213E-2</v>
      </c>
      <c r="D17" s="79">
        <v>2.62856302657213E-2</v>
      </c>
      <c r="E17" s="79">
        <v>4.8157944182194899E-2</v>
      </c>
      <c r="F17" s="79">
        <v>4.8157944182194899E-2</v>
      </c>
    </row>
    <row r="18" spans="1:8" ht="15.75" customHeight="1" x14ac:dyDescent="0.25">
      <c r="B18" s="24" t="s">
        <v>19</v>
      </c>
      <c r="C18" s="79">
        <v>0.122708554326074</v>
      </c>
      <c r="D18" s="79">
        <v>0.122708554326074</v>
      </c>
      <c r="E18" s="79">
        <v>0.23904873298760601</v>
      </c>
      <c r="F18" s="79">
        <v>0.23904873298760601</v>
      </c>
    </row>
    <row r="19" spans="1:8" ht="15.75" customHeight="1" x14ac:dyDescent="0.25">
      <c r="B19" s="24" t="s">
        <v>20</v>
      </c>
      <c r="C19" s="79">
        <v>2.34790607051132E-2</v>
      </c>
      <c r="D19" s="79">
        <v>2.34790607051132E-2</v>
      </c>
      <c r="E19" s="79">
        <v>1.8281226045470399E-2</v>
      </c>
      <c r="F19" s="79">
        <v>1.8281226045470399E-2</v>
      </c>
    </row>
    <row r="20" spans="1:8" ht="15.75" customHeight="1" x14ac:dyDescent="0.25">
      <c r="B20" s="24" t="s">
        <v>21</v>
      </c>
      <c r="C20" s="79">
        <v>4.3656024449695803E-2</v>
      </c>
      <c r="D20" s="79">
        <v>4.3656024449695803E-2</v>
      </c>
      <c r="E20" s="79">
        <v>2.1111454288858199E-2</v>
      </c>
      <c r="F20" s="79">
        <v>2.1111454288858199E-2</v>
      </c>
    </row>
    <row r="21" spans="1:8" ht="15.75" customHeight="1" x14ac:dyDescent="0.25">
      <c r="B21" s="24" t="s">
        <v>22</v>
      </c>
      <c r="C21" s="79">
        <v>2.6946805495912999E-2</v>
      </c>
      <c r="D21" s="79">
        <v>2.6946805495912999E-2</v>
      </c>
      <c r="E21" s="79">
        <v>6.4818172727619194E-2</v>
      </c>
      <c r="F21" s="79">
        <v>6.4818172727619194E-2</v>
      </c>
    </row>
    <row r="22" spans="1:8" ht="15.75" customHeight="1" x14ac:dyDescent="0.25">
      <c r="B22" s="24" t="s">
        <v>23</v>
      </c>
      <c r="C22" s="79">
        <v>0.19937989958028302</v>
      </c>
      <c r="D22" s="79">
        <v>0.19937989958028302</v>
      </c>
      <c r="E22" s="79">
        <v>0.20813591550232569</v>
      </c>
      <c r="F22" s="79">
        <v>0.20813591550232569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8.6899999999999991E-2</v>
      </c>
    </row>
    <row r="27" spans="1:8" ht="15.75" customHeight="1" x14ac:dyDescent="0.25">
      <c r="B27" s="24" t="s">
        <v>39</v>
      </c>
      <c r="C27" s="79">
        <v>8.5000000000000006E-3</v>
      </c>
    </row>
    <row r="28" spans="1:8" ht="15.75" customHeight="1" x14ac:dyDescent="0.25">
      <c r="B28" s="24" t="s">
        <v>40</v>
      </c>
      <c r="C28" s="79">
        <v>0.15529999999999999</v>
      </c>
    </row>
    <row r="29" spans="1:8" ht="15.75" customHeight="1" x14ac:dyDescent="0.25">
      <c r="B29" s="24" t="s">
        <v>41</v>
      </c>
      <c r="C29" s="79">
        <v>0.16839999999999999</v>
      </c>
    </row>
    <row r="30" spans="1:8" ht="15.75" customHeight="1" x14ac:dyDescent="0.25">
      <c r="B30" s="24" t="s">
        <v>42</v>
      </c>
      <c r="C30" s="79">
        <v>0.1052</v>
      </c>
    </row>
    <row r="31" spans="1:8" ht="15.75" customHeight="1" x14ac:dyDescent="0.25">
      <c r="B31" s="24" t="s">
        <v>43</v>
      </c>
      <c r="C31" s="79">
        <v>0.10869999999999999</v>
      </c>
    </row>
    <row r="32" spans="1:8" ht="15.75" customHeight="1" x14ac:dyDescent="0.25">
      <c r="B32" s="24" t="s">
        <v>44</v>
      </c>
      <c r="C32" s="79">
        <v>1.8200000000000001E-2</v>
      </c>
    </row>
    <row r="33" spans="2:3" ht="15.75" customHeight="1" x14ac:dyDescent="0.25">
      <c r="B33" s="24" t="s">
        <v>45</v>
      </c>
      <c r="C33" s="79">
        <v>8.4100000000000008E-2</v>
      </c>
    </row>
    <row r="34" spans="2:3" ht="15.75" customHeight="1" x14ac:dyDescent="0.25">
      <c r="B34" s="24" t="s">
        <v>46</v>
      </c>
      <c r="C34" s="79">
        <v>0.26470000000447036</v>
      </c>
    </row>
    <row r="35" spans="2:3" ht="15.75" customHeight="1" x14ac:dyDescent="0.25">
      <c r="B35" s="32" t="s">
        <v>129</v>
      </c>
      <c r="C35" s="74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0.56746989281255134</v>
      </c>
      <c r="D2" s="80">
        <v>0.56746989281255134</v>
      </c>
      <c r="E2" s="80">
        <v>0.47037762261524091</v>
      </c>
      <c r="F2" s="80">
        <v>0.2871686865454845</v>
      </c>
      <c r="G2" s="80">
        <v>0.26803368281318679</v>
      </c>
    </row>
    <row r="3" spans="1:15" ht="15.75" customHeight="1" x14ac:dyDescent="0.25">
      <c r="A3" s="5"/>
      <c r="B3" s="11" t="s">
        <v>118</v>
      </c>
      <c r="C3" s="80">
        <v>0.21380027651740491</v>
      </c>
      <c r="D3" s="80">
        <v>0.21380027651740491</v>
      </c>
      <c r="E3" s="80">
        <v>0.24567493665254625</v>
      </c>
      <c r="F3" s="80">
        <v>0.24828126024245006</v>
      </c>
      <c r="G3" s="80">
        <v>0.2413292199498803</v>
      </c>
    </row>
    <row r="4" spans="1:15" ht="15.75" customHeight="1" x14ac:dyDescent="0.25">
      <c r="A4" s="5"/>
      <c r="B4" s="11" t="s">
        <v>116</v>
      </c>
      <c r="C4" s="81">
        <v>0.12541848088878657</v>
      </c>
      <c r="D4" s="81">
        <v>0.12541848088878657</v>
      </c>
      <c r="E4" s="81">
        <v>0.16755909046741885</v>
      </c>
      <c r="F4" s="81">
        <v>0.22575326559981582</v>
      </c>
      <c r="G4" s="81">
        <v>0.22575326559981582</v>
      </c>
    </row>
    <row r="5" spans="1:15" ht="15.75" customHeight="1" x14ac:dyDescent="0.25">
      <c r="A5" s="5"/>
      <c r="B5" s="11" t="s">
        <v>119</v>
      </c>
      <c r="C5" s="81">
        <v>9.3311349781257213E-2</v>
      </c>
      <c r="D5" s="81">
        <v>9.3311349781257213E-2</v>
      </c>
      <c r="E5" s="81">
        <v>0.11638835026479392</v>
      </c>
      <c r="F5" s="81">
        <v>0.23879678761224962</v>
      </c>
      <c r="G5" s="81">
        <v>0.26488383163711721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0.64945282223004697</v>
      </c>
      <c r="D8" s="80">
        <v>0.64945282223004697</v>
      </c>
      <c r="E8" s="80">
        <v>0.51475657361282368</v>
      </c>
      <c r="F8" s="80">
        <v>0.51857332986601712</v>
      </c>
      <c r="G8" s="80">
        <v>0.72956095613383309</v>
      </c>
    </row>
    <row r="9" spans="1:15" ht="15.75" customHeight="1" x14ac:dyDescent="0.25">
      <c r="B9" s="7" t="s">
        <v>121</v>
      </c>
      <c r="C9" s="80">
        <v>0.203141637769953</v>
      </c>
      <c r="D9" s="80">
        <v>0.203141637769953</v>
      </c>
      <c r="E9" s="80">
        <v>0.2942891263871763</v>
      </c>
      <c r="F9" s="80">
        <v>0.30492513013398298</v>
      </c>
      <c r="G9" s="80">
        <v>0.20515774486616697</v>
      </c>
    </row>
    <row r="10" spans="1:15" ht="15.75" customHeight="1" x14ac:dyDescent="0.25">
      <c r="B10" s="7" t="s">
        <v>122</v>
      </c>
      <c r="C10" s="81">
        <v>9.3260805000000002E-2</v>
      </c>
      <c r="D10" s="81">
        <v>9.3260805000000002E-2</v>
      </c>
      <c r="E10" s="81">
        <v>0.14187593600000001</v>
      </c>
      <c r="F10" s="81">
        <v>0.130752853</v>
      </c>
      <c r="G10" s="81">
        <v>4.9367640333333337E-2</v>
      </c>
    </row>
    <row r="11" spans="1:15" ht="15.75" customHeight="1" x14ac:dyDescent="0.25">
      <c r="B11" s="7" t="s">
        <v>123</v>
      </c>
      <c r="C11" s="81">
        <v>5.4144734999999999E-2</v>
      </c>
      <c r="D11" s="81">
        <v>5.4144734999999999E-2</v>
      </c>
      <c r="E11" s="81">
        <v>4.9078363999999999E-2</v>
      </c>
      <c r="F11" s="81">
        <v>4.5748686999999996E-2</v>
      </c>
      <c r="G11" s="81">
        <v>1.5913658666666664E-2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0.83953369649999998</v>
      </c>
      <c r="D14" s="82">
        <v>0.82410223475900002</v>
      </c>
      <c r="E14" s="82">
        <v>0.82410223475900002</v>
      </c>
      <c r="F14" s="82">
        <v>0.68824316440900002</v>
      </c>
      <c r="G14" s="82">
        <v>0.68824316440900002</v>
      </c>
      <c r="H14" s="83">
        <v>0.57799999999999996</v>
      </c>
      <c r="I14" s="83">
        <v>0.57799999999999996</v>
      </c>
      <c r="J14" s="83">
        <v>0.57799999999999996</v>
      </c>
      <c r="K14" s="83">
        <v>0.57799999999999996</v>
      </c>
      <c r="L14" s="83">
        <v>0.53332275822599995</v>
      </c>
      <c r="M14" s="83">
        <v>0.46682218807350007</v>
      </c>
      <c r="N14" s="83">
        <v>0.48607925599449997</v>
      </c>
      <c r="O14" s="83">
        <v>0.46674016143899999</v>
      </c>
    </row>
    <row r="15" spans="1:15" ht="15.75" customHeight="1" x14ac:dyDescent="0.25">
      <c r="B15" s="16" t="s">
        <v>68</v>
      </c>
      <c r="C15" s="80">
        <f>iron_deficiency_anaemia*C14</f>
        <v>0.31526996284803299</v>
      </c>
      <c r="D15" s="80">
        <f t="shared" ref="D15:O15" si="0">iron_deficiency_anaemia*D14</f>
        <v>0.30947498834009085</v>
      </c>
      <c r="E15" s="80">
        <f t="shared" si="0"/>
        <v>0.30947498834009085</v>
      </c>
      <c r="F15" s="80">
        <f t="shared" si="0"/>
        <v>0.25845585207387572</v>
      </c>
      <c r="G15" s="80">
        <f t="shared" si="0"/>
        <v>0.25845585207387572</v>
      </c>
      <c r="H15" s="80">
        <f t="shared" si="0"/>
        <v>0.21705625311510418</v>
      </c>
      <c r="I15" s="80">
        <f t="shared" si="0"/>
        <v>0.21705625311510418</v>
      </c>
      <c r="J15" s="80">
        <f t="shared" si="0"/>
        <v>0.21705625311510418</v>
      </c>
      <c r="K15" s="80">
        <f t="shared" si="0"/>
        <v>0.21705625311510418</v>
      </c>
      <c r="L15" s="80">
        <f t="shared" si="0"/>
        <v>0.20027861522759197</v>
      </c>
      <c r="M15" s="80">
        <f t="shared" si="0"/>
        <v>0.17530566611458201</v>
      </c>
      <c r="N15" s="80">
        <f t="shared" si="0"/>
        <v>0.18253726993623479</v>
      </c>
      <c r="O15" s="80">
        <f t="shared" si="0"/>
        <v>0.17527486266485842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0.32200000000000001</v>
      </c>
      <c r="D2" s="81">
        <v>0.23600000000000002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0.34499999999999997</v>
      </c>
      <c r="D3" s="81">
        <v>0.29899999999999999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0.29699999999999999</v>
      </c>
      <c r="D4" s="81">
        <v>0.435</v>
      </c>
      <c r="E4" s="81">
        <v>0.96599999999999997</v>
      </c>
      <c r="F4" s="81">
        <v>0.66299999999999992</v>
      </c>
      <c r="G4" s="81">
        <v>0</v>
      </c>
    </row>
    <row r="5" spans="1:7" x14ac:dyDescent="0.25">
      <c r="B5" s="43" t="s">
        <v>169</v>
      </c>
      <c r="C5" s="80">
        <f>1-SUM(C2:C4)</f>
        <v>3.6000000000000032E-2</v>
      </c>
      <c r="D5" s="80">
        <f>1-SUM(D2:D4)</f>
        <v>3.0000000000000027E-2</v>
      </c>
      <c r="E5" s="80">
        <f>1-SUM(E2:E4)</f>
        <v>3.400000000000003E-2</v>
      </c>
      <c r="F5" s="80">
        <f>1-SUM(F2:F4)</f>
        <v>0.33700000000000008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0.38145000000000001</v>
      </c>
      <c r="D2" s="144">
        <v>0.36747000000000002</v>
      </c>
      <c r="E2" s="144">
        <v>0.35371999999999998</v>
      </c>
      <c r="F2" s="144">
        <v>0.34023999999999999</v>
      </c>
      <c r="G2" s="144">
        <v>0.3271</v>
      </c>
      <c r="H2" s="144">
        <v>0.31428999999999996</v>
      </c>
      <c r="I2" s="144">
        <v>0.30182999999999999</v>
      </c>
      <c r="J2" s="144">
        <v>0.28975000000000001</v>
      </c>
      <c r="K2" s="144">
        <v>0.27803</v>
      </c>
      <c r="L2" s="144">
        <v>0.26671</v>
      </c>
      <c r="M2" s="144">
        <v>0.25577</v>
      </c>
      <c r="N2" s="144">
        <v>0.24521999999999999</v>
      </c>
      <c r="O2" s="144">
        <v>0.23505999999999999</v>
      </c>
      <c r="P2" s="144">
        <v>0.22527999999999998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0.10095999999999999</v>
      </c>
      <c r="D4" s="144">
        <v>0.10015</v>
      </c>
      <c r="E4" s="144">
        <v>9.937E-2</v>
      </c>
      <c r="F4" s="144">
        <v>9.8610000000000003E-2</v>
      </c>
      <c r="G4" s="144">
        <v>9.783E-2</v>
      </c>
      <c r="H4" s="144">
        <v>9.7089999999999996E-2</v>
      </c>
      <c r="I4" s="144">
        <v>9.6359999999999987E-2</v>
      </c>
      <c r="J4" s="144">
        <v>9.5630000000000007E-2</v>
      </c>
      <c r="K4" s="144">
        <v>9.493E-2</v>
      </c>
      <c r="L4" s="144">
        <v>9.4229999999999994E-2</v>
      </c>
      <c r="M4" s="144">
        <v>9.3550000000000008E-2</v>
      </c>
      <c r="N4" s="144">
        <v>9.2870000000000008E-2</v>
      </c>
      <c r="O4" s="144">
        <v>9.221E-2</v>
      </c>
      <c r="P4" s="144">
        <v>9.1569999999999999E-2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0.26875626223558441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0.21705625311510415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0.18093060180842033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0.25033333333333335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0.7639999999999999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103.251</v>
      </c>
      <c r="D13" s="143">
        <v>98.468000000000004</v>
      </c>
      <c r="E13" s="143">
        <v>93.867999999999995</v>
      </c>
      <c r="F13" s="143">
        <v>89.522000000000006</v>
      </c>
      <c r="G13" s="143">
        <v>85.385000000000005</v>
      </c>
      <c r="H13" s="143">
        <v>81.510000000000005</v>
      </c>
      <c r="I13" s="143">
        <v>77.820999999999998</v>
      </c>
      <c r="J13" s="143">
        <v>74.349000000000004</v>
      </c>
      <c r="K13" s="143">
        <v>71.049000000000007</v>
      </c>
      <c r="L13" s="143">
        <v>67.924999999999997</v>
      </c>
      <c r="M13" s="143">
        <v>65.042000000000002</v>
      </c>
      <c r="N13" s="143">
        <v>62.226999999999997</v>
      </c>
      <c r="O13" s="143">
        <v>59.646000000000001</v>
      </c>
      <c r="P13" s="143">
        <v>57.198999999999998</v>
      </c>
    </row>
    <row r="14" spans="1:16" x14ac:dyDescent="0.25">
      <c r="B14" s="16" t="s">
        <v>170</v>
      </c>
      <c r="C14" s="143">
        <f>maternal_mortality</f>
        <v>8.14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0.74</v>
      </c>
      <c r="E2" s="92">
        <f>food_insecure</f>
        <v>0.74</v>
      </c>
      <c r="F2" s="92">
        <f>food_insecure</f>
        <v>0.74</v>
      </c>
      <c r="G2" s="92">
        <f>food_insecure</f>
        <v>0.74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0.74</v>
      </c>
      <c r="F5" s="92">
        <f>food_insecure</f>
        <v>0.74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9.9159536972596149E-2</v>
      </c>
      <c r="D7" s="92">
        <f>diarrhoea_1_5mo/26</f>
        <v>9.9299050051538468E-2</v>
      </c>
      <c r="E7" s="92">
        <f>diarrhoea_6_11mo/26</f>
        <v>9.9299050051538468E-2</v>
      </c>
      <c r="F7" s="92">
        <f>diarrhoea_12_23mo/26</f>
        <v>6.4714083753461535E-2</v>
      </c>
      <c r="G7" s="92">
        <f>diarrhoea_24_59mo/26</f>
        <v>6.4714083753461535E-2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0.74</v>
      </c>
      <c r="F8" s="92">
        <f>food_insecure</f>
        <v>0.74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0.23699999999999999</v>
      </c>
      <c r="E9" s="92">
        <f>IF(ISBLANK(comm_deliv), frac_children_health_facility,1)</f>
        <v>0.23699999999999999</v>
      </c>
      <c r="F9" s="92">
        <f>IF(ISBLANK(comm_deliv), frac_children_health_facility,1)</f>
        <v>0.23699999999999999</v>
      </c>
      <c r="G9" s="92">
        <f>IF(ISBLANK(comm_deliv), frac_children_health_facility,1)</f>
        <v>0.23699999999999999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9.9159536972596149E-2</v>
      </c>
      <c r="D11" s="92">
        <f>diarrhoea_1_5mo/26</f>
        <v>9.9299050051538468E-2</v>
      </c>
      <c r="E11" s="92">
        <f>diarrhoea_6_11mo/26</f>
        <v>9.9299050051538468E-2</v>
      </c>
      <c r="F11" s="92">
        <f>diarrhoea_12_23mo/26</f>
        <v>6.4714083753461535E-2</v>
      </c>
      <c r="G11" s="92">
        <f>diarrhoea_24_59mo/26</f>
        <v>6.4714083753461535E-2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0.74</v>
      </c>
      <c r="I14" s="92">
        <f>food_insecure</f>
        <v>0.74</v>
      </c>
      <c r="J14" s="92">
        <f>food_insecure</f>
        <v>0.74</v>
      </c>
      <c r="K14" s="92">
        <f>food_insecure</f>
        <v>0.74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0.51100000000000001</v>
      </c>
      <c r="I17" s="92">
        <f>frac_PW_health_facility</f>
        <v>0.51100000000000001</v>
      </c>
      <c r="J17" s="92">
        <f>frac_PW_health_facility</f>
        <v>0.51100000000000001</v>
      </c>
      <c r="K17" s="92">
        <f>frac_PW_health_facility</f>
        <v>0.51100000000000001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0.99</v>
      </c>
      <c r="I18" s="92">
        <f>frac_malaria_risk</f>
        <v>0.99</v>
      </c>
      <c r="J18" s="92">
        <f>frac_malaria_risk</f>
        <v>0.99</v>
      </c>
      <c r="K18" s="92">
        <f>frac_malaria_risk</f>
        <v>0.99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0.73699999999999999</v>
      </c>
      <c r="M23" s="92">
        <f>famplan_unmet_need</f>
        <v>0.73699999999999999</v>
      </c>
      <c r="N23" s="92">
        <f>famplan_unmet_need</f>
        <v>0.73699999999999999</v>
      </c>
      <c r="O23" s="92">
        <f>famplan_unmet_need</f>
        <v>0.73699999999999999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0.43497816574967996</v>
      </c>
      <c r="M24" s="92">
        <f>(1-food_insecure)*(0.49)+food_insecure*(0.7)</f>
        <v>0.64539999999999997</v>
      </c>
      <c r="N24" s="92">
        <f>(1-food_insecure)*(0.49)+food_insecure*(0.7)</f>
        <v>0.64539999999999997</v>
      </c>
      <c r="O24" s="92">
        <f>(1-food_insecure)*(0.49)+food_insecure*(0.7)</f>
        <v>0.64539999999999997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0.18641921389271998</v>
      </c>
      <c r="M25" s="92">
        <f>(1-food_insecure)*(0.21)+food_insecure*(0.3)</f>
        <v>0.27660000000000001</v>
      </c>
      <c r="N25" s="92">
        <f>(1-food_insecure)*(0.21)+food_insecure*(0.3)</f>
        <v>0.27660000000000001</v>
      </c>
      <c r="O25" s="92">
        <f>(1-food_insecure)*(0.21)+food_insecure*(0.3)</f>
        <v>0.27660000000000001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5.2569409557599998E-2</v>
      </c>
      <c r="M26" s="92">
        <f>(1-food_insecure)*(0.3)</f>
        <v>7.8E-2</v>
      </c>
      <c r="N26" s="92">
        <f>(1-food_insecure)*(0.3)</f>
        <v>7.8E-2</v>
      </c>
      <c r="O26" s="92">
        <f>(1-food_insecure)*(0.3)</f>
        <v>7.8E-2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0.32603321080000003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0.99</v>
      </c>
      <c r="D33" s="92">
        <f t="shared" si="3"/>
        <v>0.99</v>
      </c>
      <c r="E33" s="92">
        <f t="shared" si="3"/>
        <v>0.99</v>
      </c>
      <c r="F33" s="92">
        <f t="shared" si="3"/>
        <v>0.99</v>
      </c>
      <c r="G33" s="92">
        <f t="shared" si="3"/>
        <v>0.99</v>
      </c>
      <c r="H33" s="92">
        <f t="shared" si="3"/>
        <v>0.99</v>
      </c>
      <c r="I33" s="92">
        <f t="shared" si="3"/>
        <v>0.99</v>
      </c>
      <c r="J33" s="92">
        <f t="shared" si="3"/>
        <v>0.99</v>
      </c>
      <c r="K33" s="92">
        <f t="shared" si="3"/>
        <v>0.99</v>
      </c>
      <c r="L33" s="92">
        <f t="shared" si="3"/>
        <v>0.99</v>
      </c>
      <c r="M33" s="92">
        <f t="shared" si="3"/>
        <v>0.99</v>
      </c>
      <c r="N33" s="92">
        <f t="shared" si="3"/>
        <v>0.99</v>
      </c>
      <c r="O33" s="92">
        <f t="shared" si="3"/>
        <v>0.99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2020-03-24T06:50:08Z</dcterms:modified>
</cp:coreProperties>
</file>