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FEB3C932-27DD-4E9C-A0F6-F4E1CDDAA49C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H12" i="2"/>
  <c r="I12" i="2" s="1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18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3" i="2"/>
  <c r="I11" i="2"/>
  <c r="I10" i="2"/>
  <c r="I9" i="2"/>
  <c r="I8" i="2"/>
  <c r="I7" i="2"/>
  <c r="I5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F740E0D3-6850-4446-8C33-7B9535ECC1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38C78BE3-918B-4AE4-AAC6-28CF8472437C}">
      <text>
        <r>
          <rPr>
            <sz val="9"/>
            <color indexed="81"/>
            <rFont val="Tahoma"/>
            <charset val="1"/>
          </rPr>
          <t>Source: LiST</t>
        </r>
      </text>
    </comment>
    <comment ref="C9" authorId="0" shapeId="0" xr:uid="{6F3107CA-8FE0-4247-95CD-A942CA1622B3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737BEA6C-015D-47DE-8807-EA026BC7EF0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2275324E-E3CA-4B12-9B50-80186379D447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8C992E8A-36CA-4567-B7B0-F9E89BEB8D27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AFC04E20-2C7A-4703-97E8-904E0123AC2F}">
      <text>
        <r>
          <rPr>
            <sz val="9"/>
            <color indexed="81"/>
            <rFont val="Tahoma"/>
            <charset val="1"/>
          </rPr>
          <t>Source: WHO Global Health Observatory (Region level)</t>
        </r>
      </text>
    </comment>
    <comment ref="C16" authorId="0" shapeId="0" xr:uid="{1F5EE094-16D9-43D2-8703-8B39FB05559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C261A913-A79A-4CD5-A87E-81CFEE531F9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4C45CCAA-5050-463C-A782-62210928929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47CFEA1B-AF07-4372-86F8-115A0D9FB43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09746F99-1D41-4EE8-80E1-7D3A1DA39AC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17A7AA7F-B2D3-4F6B-ABAB-A02265B1435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5A1F6936-EB0B-404E-9268-FD22B2A2E6D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38AF9655-8603-484A-8BA3-18240F8154B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7338D320-4247-40D9-86FD-826601D0AB8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879B0C4A-EAE4-4EAD-BEFA-3E6DE500DFB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2BB5E5E8-EA4E-4147-8729-06C0768D9CB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A19BBBB2-B94A-447A-ACF7-0313379B170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C32627EC-B0C1-41D5-BAE2-D9A7E2F98A0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CF949BDD-370E-4DE2-9815-E5ED57C73E9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E978C3C2-EFB7-42DE-A763-ED0B2B83734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898A86F7-714D-43A9-9E29-A16FA697F57C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A04A174A-63DB-4B19-BE94-104A73CE5A9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1570282B-B7E8-495F-89E8-94C43D762C7B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C156088C-0757-47A1-BA19-7DCEEA707FB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BF12FC88-EB21-4DB8-B306-A6E5DCB261E1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EA3AF9FC-217C-49FA-8786-A7D3AD3A68AB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C6A7F353-5D34-4860-AC94-D73C2E8A7D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578A70CA-3E50-4C6D-9491-91BCDFD50A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B3C29C88-74FC-42F4-9511-39F1C63342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C85BD54F-9708-4795-94E8-31A7146E35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50E2C8E2-8E3E-4BD5-8F3A-AB3D88A536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7B3250CB-8481-4597-A558-C13939E8F38E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CCE11702-2ADB-41B4-B284-B9A5871DA8A8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CE98FB27-ADA4-4A6B-8337-460396FB06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7052952F-0791-4978-855D-C4A3CB1AE8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9662ACD5-0ECB-4FE8-822F-95813083F8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58597880-322A-41FC-855B-B1E871BFA3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3C621759-9376-4D67-BADB-98A75B06C4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863EDB08-D3C3-419C-9495-04ED76904E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64E9411E-F225-4E8E-86BD-DFAB726247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B89D28D6-8DFB-4E9B-9CF7-6C80B024FD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3D167DD9-6010-44C2-9C13-3A64C409A9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1A4BA818-5351-4F4D-8F76-ECF53ADACA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5B82829A-1DF6-4783-B946-0C8B7610AC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E3F63046-B9EF-4CE6-B6DE-2C7E6B512B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A921C786-9EAE-4E6A-BCF2-4D23EA8F51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D1EFC5A6-8AF6-4055-B838-2E4F2B7F46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F7018E1B-3B02-417A-B305-A54897191D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E4069CB0-3CDB-4A0B-819E-E4C4DF5456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0A79B3AC-4543-4F30-A1E9-FC77B0D3CC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868A14EC-B28A-4F98-9D9E-AED595BAF2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4FAE1596-BA37-4C41-9780-41D64B6258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7E9C6AB3-749F-4A48-8133-068BA5CA27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510D5FB6-37FF-4E0D-B818-1860E29747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40446E73-3D7E-43D6-A0F2-474132EA7B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26829BF6-E249-4063-A7D2-AF22F8FF2C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5FD8C9A4-6E60-4BC5-BE95-DF70F7C070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71193735-FB4B-4F86-B1B9-283049A915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EC0D576C-0439-4ED7-BE10-D9B0865634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86D49134-4D34-4966-A5EC-8C1EDD9106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F48536C8-3557-4A3E-B01E-22123BD91B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C2ABA0AA-A584-4882-9259-432529806F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37DD75E3-8B21-408B-8A78-21EE032112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1BE37BE1-69ED-4284-8414-179C6C3F7D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BE7EE750-0F23-480C-99E1-12EBD593ED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B2E98F50-FFE0-4E5D-81CE-1E82D1155B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62B8FD60-FA3F-4D3B-B7DA-84776A8D5B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8F3118B8-A576-4C12-B244-CB3AB8036A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C2DECAA1-7B11-4AF7-884E-D43DB2D587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9D610F51-02D5-41C1-A5A6-83BEB9E49D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5933B2E5-593D-4823-940C-6933D4F4FA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FB9D9D21-C285-4817-B84C-2AC9378E59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EBA1CE42-F777-4BC0-BCF5-78E2516610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975A71A8-675E-4598-9FC8-B7E367A508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E4B4166F-AE35-4E55-ABD9-A0CAF5A3C8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53763EEA-6BE3-4C69-B3EE-2EF90E023D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9E9A97D9-AAE4-4BAE-B772-C52484CAD1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6C9D6DC3-1ADA-4605-870E-F24CCFA840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1C0DE5CA-A6AD-412A-AB0C-5186A93D32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EA0CD217-6367-406E-8F31-1507DB5C0C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1C227ACE-FC39-45A9-8FF9-0E61608EBA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2045A8F5-BBDF-464A-90BA-B96F29C803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1B4B0A5D-0848-4149-B102-EC59CB8A2D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D4055EB9-7EDC-42C3-BE6F-F012E0316C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7B966BB6-BD2A-494F-B319-18FFBC1DFF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E32854A5-9C1C-49A8-8844-FA4713C916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5793B6FC-9D3B-4A52-8BBC-EBBE31A8C3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16DFD546-0D8E-44DC-BFD1-80D11FAD10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5BC78D65-B553-4130-A3A5-F86A18744F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A99F0228-C7E2-4501-A239-9A63CA53BB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B61A85A8-242D-4606-81BF-67C33445E0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5A5F75BD-8FBD-4939-BDE1-DA78B55D91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79E2BBA0-7CB2-4E8A-8E62-C7217634B7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E43038F0-E401-4718-B65F-CDACD53E1C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4D3A935E-3204-4EF1-8AE3-909C781583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6D0D062B-D19E-4BB3-8A1B-90E4E74994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232F5245-6B8C-4253-9A29-8D768AEBF2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D69622BF-4BC5-4129-A13F-EBCB778D87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97816687-AD91-4EDE-A567-93D46E07E1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2F607DFA-E4B6-48F1-A573-8E036C0C7D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6750596F-1EEE-4043-B604-245E387AE89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87D3B528-C625-4CC9-93CE-8A0C8A64C8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AE861AE3-198C-41AE-A3C5-C187E51C9D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4E2FB90A-8E02-4B79-B527-CA17EAA2AC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420816CB-2070-4534-BAFF-478EE221E0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A5F1A1C6-E8D7-453E-B1CE-59E9F248C2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DC71C1B3-C1CC-427B-9234-3EE5F5C091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09DFE1DA-3162-4C7B-A9EC-5D7EFC743F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91F8874E-821B-4D35-AC95-B1E1568ABD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3EB33623-9C78-45DF-B91F-D9B80AACDE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FACE2C09-72B4-4377-A193-6BBF597665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0BFF435B-096A-4FA5-B270-0975BCF967E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2D510EAF-0DA5-4289-A698-88DD10CD493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67D49CA4-7800-48C5-89BC-0F5D10598BE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9E9462BA-5835-4B67-A007-86F320C1205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F4DF8804-EFD9-42F3-849E-3FA1180E408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B39D92E7-E9E2-4D40-8374-8F62941D83E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EAC8F02A-8637-40B2-AD1E-CCA59EF96A7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08B05FFF-31C6-47FF-B676-4D35D5091C3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CC09E741-48B9-4B17-A379-4848E9929E3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E16588C7-24E6-4D8B-ABDF-E068D90C0F0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4D828086-B0BD-40E5-A576-03DF72C2DD6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54D24710-DB9F-451C-839D-14DD37D2A7A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F375903E-FB02-4162-A0C6-A2A35819977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D8C5A3E2-D711-4605-B890-DE0AED3C5FE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E52D5CBF-7475-441E-8FF2-34F4191D49E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1E5B2677-8856-4B1D-9975-D4A82C3B47E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DD4ED600-39E2-447A-B6F9-54B78D88390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86E90C46-61A4-415D-BA06-4990C4DB937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EF4CE59C-8903-40B9-A7D2-186FE0FA728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B406F6B2-3B8F-41AA-AAEA-2417ACB09C4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D4E74579-B18D-4C37-B139-E6B1BB40278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18B8C0F0-3D44-486B-8274-62A348717C9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323DBBCB-08D0-4292-879E-6FCBCF4D2B8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7B85AD69-20D9-4CED-9C67-08AF7D7567B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B4D5F2E4-3381-45C2-8F07-0B4258594B3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621604E1-A92F-488D-A08A-D7A9780BEDC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054DB44B-C362-471B-B327-01C187B23A5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B1AAF85D-5608-4FD0-8531-000A5F85871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43E94C51-C3E3-4513-9EC2-E29E95B723E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D90AB773-4D7A-4806-9B29-E7A946922C6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F7530A0E-3ECD-46C4-8B48-B51D792B703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A4693912-91DE-4126-A6A6-E5A2A229F7D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80D45525-A397-4244-93DF-24484F3F7D0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D01B1160-CF2E-4C3F-B66F-F6DF50CED7D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2E65DF63-966C-4C4D-A042-2B5D25FB142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1EC8FA91-2B5D-45C2-AF38-3F7A62A8867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5CC84247-E91D-4C36-A3FB-28109D72A79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D689554C-A1BF-4AC4-B6BC-E101DE053F4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584A2661-C932-48FA-BC31-1C8D68E1313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1F2C2133-A2A9-48AD-80FB-9FB32CA4201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0A3E867-7F44-4D95-A0CC-F2EC27E9406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9D3D4A78-CB79-4BC3-A115-9C424828D9B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AED0260E-95FA-4CAA-9386-6563908B914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1327BE5E-70EF-4131-9F78-7DAB84042B3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2FC78AAB-0A97-40A1-B575-09AD95D34E5B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A1A2367-DEAE-4B62-9B00-6DF6F026A8C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47CD0FE0-0687-4EB8-9F72-C2F489261BD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133DF17D-C934-48A6-9D13-C9484D564A2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77E3CF75-ED17-4EA8-834F-5789AD990C0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917880BB-1913-429D-AF52-E169005D915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49DB4A08-4058-4881-BF79-588CDF082EF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C1FDFB05-C305-494F-AB83-AF6807AE6D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F021F4D4-FEFB-48B6-B643-0B2F9C8063D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62BD73BD-F434-43B6-B5ED-3D0A4693AD5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66EEB459-0476-4E51-B3B4-CA8E7EE8A9E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A97DB2D9-7DD1-4077-97C1-5C3FF00F887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7CE2BFCA-F8AF-4458-9572-AD49B081DA5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2A0D7121-9C01-49BE-AF4B-07E8071E3C5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875786A8-D5CE-44FA-968D-BA04D55703A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C33EA7EA-02EC-48A9-A89A-CAE013BEB3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09A55FF5-7AE9-4CF0-8D18-C4AF2FCACD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A6ACCB7A-BB7C-4DF9-A71B-2F8C9C1AEC4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CED7EF92-E0A1-48AD-90FC-81091D9183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2F8781C4-1EED-4043-8A35-7A8B32C16BD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DBED4FC7-0951-4857-8BE1-5865A13E843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4FA460B8-EA2A-446F-B9AB-074F0C258F0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8" authorId="0" shapeId="0" xr:uid="{7DC67D97-CBE1-48AB-A341-EE5D07A99215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8" authorId="0" shapeId="0" xr:uid="{8229AE9C-03C9-49A5-9902-8AF60781DAC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8" authorId="0" shapeId="0" xr:uid="{2E2EA9E3-002A-449E-BF00-F0CBBD8735D5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8" authorId="0" shapeId="0" xr:uid="{A023858E-FBA8-4D1C-8957-D3F5050A63A7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9" authorId="0" shapeId="0" xr:uid="{8F5436E4-10E2-4E90-8D78-9880135863D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9" authorId="0" shapeId="0" xr:uid="{FC524CD9-514A-42E8-BC1A-270667ACDB8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9" authorId="0" shapeId="0" xr:uid="{54964D92-7DF8-41A5-902A-0E21915564B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9" authorId="0" shapeId="0" xr:uid="{DD2B5570-173F-448B-93FC-14EE9FE18E3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9" authorId="0" shapeId="0" xr:uid="{582DA131-28FA-457A-B370-9F816151A5B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0" authorId="0" shapeId="0" xr:uid="{C3D784F6-1949-4A72-9E96-B335FED2882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0" authorId="0" shapeId="0" xr:uid="{C04BC577-CD2C-4B84-9EB5-E65F37AE918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0" authorId="0" shapeId="0" xr:uid="{08E6E738-2242-428C-987E-2DCB4562901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0" authorId="0" shapeId="0" xr:uid="{62BE9974-07F5-48D5-94EC-6F59236CC03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0" authorId="0" shapeId="0" xr:uid="{C7406740-08EC-469A-B0F4-F7B2F8231F6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1" authorId="0" shapeId="0" xr:uid="{B3838243-3DBA-4F7C-A42B-949AF30EF51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1" authorId="0" shapeId="0" xr:uid="{FAD36544-EDC4-43A4-B6F1-41524E4FCFE6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1" authorId="0" shapeId="0" xr:uid="{9F66F6BC-386F-4216-896D-B83C296FD089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1" authorId="0" shapeId="0" xr:uid="{3CE52164-4229-4B0E-81A1-B221E6D63EB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1" authorId="0" shapeId="0" xr:uid="{6C0225C5-453C-48A3-9E0F-DB1D11027E9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4" authorId="0" shapeId="0" xr:uid="{8617D08F-5223-44D3-BF2C-4E8A879E3E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BB7ECC1E-21BC-48C3-A71A-56B1251578B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8B979D06-923A-42DE-BA56-A7BAD7DDB42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599519DF-E9A9-463A-AB5A-3D6E976EB0D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6825318A-E180-4CDC-BD51-8A99A2AB4D9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48262A80-6C3C-4495-967E-A252A911D6F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53923BB2-C982-4C28-89DF-E805D419081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5877FB5B-53E4-4C72-AECD-83C43B41C77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42CE71DB-CD98-4B1E-85B1-734F22D620A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51A65522-BFAC-41D5-8CC7-85D264F6AD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C4AA5FBC-9379-4FC4-B946-225CDA42B5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C9B691AC-6E67-49B1-8399-091CA22935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9E9A5204-A520-4262-8A49-150CE87D32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D2EEBE09-1A54-4DA9-977A-1819FF2CC55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057570B9-0F9B-4880-934E-533ECD3D3A0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01A417F3-297A-4312-AAED-94C02EC4EAE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25312F3A-6328-4210-910C-96EC2B1835B1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A9307ABE-64CC-439F-8AF7-8295977F0399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A71B3640-54CE-47D6-9011-D1965231C84A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C88D470F-7D30-4E9B-ACA4-C7CBDDD9DBD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88A7E54D-03B5-4AA1-B13C-8656618FE30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E809B2FB-5F7D-40D2-9B40-A270F92D72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D14D6CEE-A355-4049-BBA3-1228F7BEF8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3DFDB890-8884-4658-873F-AF8F959ECA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71351509-F989-4FD2-9A9C-8B969DE2B7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00B67319-F034-42B5-944D-CE804127FD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C3622469-7FF0-4189-8424-96E6BF3E8A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0F3A3EE4-EC56-4B39-A981-C92404F05E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98BD5AE3-C422-4833-90C8-2A2D16D45C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647E4727-2603-4C69-97DC-4C1D85660B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D8309A07-7766-4C1B-85A0-810123C4CB7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A3CBC474-6D6E-4F6D-8817-8FB813F56F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43352B62-BE56-4D4D-BD41-0F467ED275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653FA215-9EBA-4BD5-97FE-CA1B9BCC48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E543197F-848C-4634-B9E4-13EC9CB856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8ECB9D41-3DA7-4073-8331-80C740D0A9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77DEDBC7-879C-4C91-9F93-02A9C146C3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022BFE9C-7F6B-4159-BED9-8C51FB234EF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ACDE15D3-75D5-41FA-8BAF-E40FFB37DA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DD98AD5D-13E0-4731-AD69-4B846C4B35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462569F9-3E29-4E85-88A4-7E3A433C5A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DF4AA86C-53D1-4116-9353-2690F2167A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F72B212C-2C68-46B1-A245-912ED98594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73415E0C-983E-4ED9-84BB-71614C6BEE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65539B66-94EA-481F-B7BF-7CA28BE7FA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7AE78560-0196-48F7-9B4E-FEA8A27DF87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CB69D18B-313B-470F-856F-0F4AE7C9E2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26DC6ACF-FA21-4195-95BB-07386C141C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9FAA2C24-E7E4-4B5B-A0A7-FFFD7FD8E7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8726F3D5-F3D5-4B0F-8B6A-9D9BA564C3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715588B0-B320-4CDC-A387-16E92DABD6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CDE98C08-2F49-4DB7-B7E2-213E86A95DE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5273623E-28EF-4370-9F13-3E42815409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CA33319F-6E35-4535-8935-5788BF896F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EF686DA5-9E28-4A8C-817F-769C41F83D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F8648700-CCAD-4F01-9FE4-2BD11D3EF7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96A596DD-1E4E-45BE-80FA-96E2D9AFBE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C562C830-243D-460E-8BE2-4C57CFB37A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347EE6AE-C559-41A4-9DBC-948FD3123C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EEA08563-ABC0-49BE-8BE2-5AF43D24B06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3F4B9FAB-DAAA-4C8F-A5F7-151E709C57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5D5FBA23-AC76-4F19-A48C-40FB7BCAD6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982EC69A-2C92-4E2F-8EE4-B2F26AC9BD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0111531E-44ED-4C81-945C-2C575362CBA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043A5390-E310-4236-A337-F6C5F2299FA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DD409FC0-B8CD-4A57-AB3D-75888F10797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3F2B7F33-344D-43F9-9CF2-899FA7E2DAB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A51980CA-432A-487D-86AC-81ABEE39954D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A393ABB7-285F-4F75-8D2E-CC0A2C9983BC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58C79B7F-EB9E-4151-9DD4-C40F068B74D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59147380-AE98-48C3-83EA-35FBE65EAC2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0555B8FE-DE25-4E00-BA15-56469F95D21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FA745521-7D54-4081-9010-A16D5A917B5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F7661FDF-E7DD-4A94-A060-10791EDE80B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700E0978-AA73-42B4-8C85-4A22242B915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8173F561-970D-4002-B65C-2366E0A2F1A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54342DDC-77EB-495A-9A3E-1CF9E677CA1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242DA2AA-9591-4265-8E5E-922B65EDDAF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A719C483-84BE-455F-AC78-077E48989BF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9789FD36-9FD4-4BD8-AF7D-F07F5BD2600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2914A788-3744-4A4B-9302-1C1C7C36252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96776FA3-C247-4E4B-9DD3-AB0CF434659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A9CED710-1843-4DB9-8658-2353059243B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38EC5F39-7B46-4728-95C7-A756F34B29E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473F2A9A-5FE4-41E4-B467-53B06954C88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7F09890E-DAA5-400E-A611-8B06D93D63C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5977A9C6-041C-4165-91CF-533F67EA4CF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62116D92-B040-4FEA-ABF7-C226F22FC86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77129DBA-1985-43CE-B87F-E07CFB6020A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2A44D9C7-6C59-4861-A3BE-01016A928634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1C2C875E-3898-4F80-8345-D7A7D9ABBBCA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776CDCC8-534C-4A4A-826C-8E6BC580B8C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3B562F82-6C86-498C-BCF8-F3243AEA851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1C44CAAF-FF48-4B89-B972-0D99ED63950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B97C09C2-EDC2-4481-87ED-6D428BEDB4C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40802BED-A4FA-4BE7-B0A6-93C94823A5B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1B48FD36-31AD-47F8-A8CE-8B34950284E0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C50823AC-4BFC-49D1-97C5-B9F952B104BA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D2D09A55-5EBD-45BD-A32A-2BA4A2F6E77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41113259-7C56-429D-BA59-9ED9500A62CC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C41A8963-2352-4523-8A6E-0DADE0FA28A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9FA04601-B879-4498-9C9C-92C86A0DD48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7F0AA80A-5107-44FC-9552-87902845A47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1DE1F05C-C8FA-45E5-9B15-92F6CCF46FE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10C847D5-CD9A-40C3-99D9-A29D569EB39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C997EB47-E2FF-444C-8AD5-7D5058026FF1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D6B7F004-1E62-4B96-B01C-51C490A6F2F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AFC8C868-D489-4F87-961E-EFD43309187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FBFFD1FF-C613-4D66-A72C-80E10651B65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BA6DAFC2-8A3F-42F8-973E-7BC81E2A3AD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0D4CE5CF-817A-4509-9367-A971AE1C331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E5FD1D13-FE15-4F76-9CEF-22ACE05FFD9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070FA41F-C13D-42CA-AD1C-E77D1ACF3B9B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A1875081-574C-4F28-976D-C2323838584C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186AB560-E275-47C1-BF01-302AFC3CCFCF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1DFDACF7-03C3-4160-A54E-CB4F6715482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BF495E33-4822-469B-AB17-5A2026B460B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6AB55029-FBB9-4DB0-A663-B9A7A1A8877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F209F5E2-FB48-42D6-85FD-B4C61149F1F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FF5E2410-92C9-41DD-B8E7-CFD4FA09738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EBFA382B-1AD6-4458-A26E-F132C7109CF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342DFAA8-5E28-4263-AFFB-458FADB7220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41348CAA-C47D-4326-B853-102FC7D3078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334DF735-907E-45D1-A151-B347DA6C2511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8EFC5A20-CAE9-48A8-9039-E4B64BEE2FA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<sst xmlns="http://schemas.openxmlformats.org/spreadsheetml/2006/main" count="1102" uniqueCount="271">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</sst>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1733375</v>
      </c>
    </row>
    <row r="8" spans="1:3" ht="15" customHeight="1" x14ac:dyDescent="0.25">
      <c r="B8" s="7" t="s">
        <v>106</v>
      </c>
      <c r="C8" s="70">
        <v>0.109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0.90525772094726609</v>
      </c>
    </row>
    <row r="11" spans="1:3" ht="15" customHeight="1" x14ac:dyDescent="0.25">
      <c r="B11" s="7" t="s">
        <v>108</v>
      </c>
      <c r="C11" s="70">
        <v>0.93500000000000005</v>
      </c>
    </row>
    <row r="12" spans="1:3" ht="15" customHeight="1" x14ac:dyDescent="0.25">
      <c r="B12" s="7" t="s">
        <v>109</v>
      </c>
      <c r="C12" s="70">
        <v>0.79799999999999993</v>
      </c>
    </row>
    <row r="13" spans="1:3" ht="15" customHeight="1" x14ac:dyDescent="0.25">
      <c r="B13" s="7" t="s">
        <v>110</v>
      </c>
      <c r="C13" s="70">
        <v>0.249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4.0000000000000002E-4</v>
      </c>
    </row>
    <row r="24" spans="1:3" ht="15" customHeight="1" x14ac:dyDescent="0.25">
      <c r="B24" s="20" t="s">
        <v>102</v>
      </c>
      <c r="C24" s="71">
        <v>0.62990000000000002</v>
      </c>
    </row>
    <row r="25" spans="1:3" ht="15" customHeight="1" x14ac:dyDescent="0.25">
      <c r="B25" s="20" t="s">
        <v>103</v>
      </c>
      <c r="C25" s="71">
        <v>0.36969999999999997</v>
      </c>
    </row>
    <row r="26" spans="1:3" ht="15" customHeight="1" x14ac:dyDescent="0.25">
      <c r="B26" s="20" t="s">
        <v>104</v>
      </c>
      <c r="C26" s="71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</v>
      </c>
    </row>
    <row r="38" spans="1:5" ht="15" customHeight="1" x14ac:dyDescent="0.25">
      <c r="B38" s="16" t="s">
        <v>91</v>
      </c>
      <c r="C38" s="75">
        <v>14.4</v>
      </c>
      <c r="D38" s="17"/>
      <c r="E38" s="18"/>
    </row>
    <row r="39" spans="1:5" ht="15" customHeight="1" x14ac:dyDescent="0.25">
      <c r="B39" s="16" t="s">
        <v>90</v>
      </c>
      <c r="C39" s="75">
        <v>19</v>
      </c>
      <c r="D39" s="17"/>
      <c r="E39" s="17"/>
    </row>
    <row r="40" spans="1:5" ht="15" customHeight="1" x14ac:dyDescent="0.25">
      <c r="B40" s="16" t="s">
        <v>171</v>
      </c>
      <c r="C40" s="75">
        <v>0.82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2.3900000000000001E-2</v>
      </c>
      <c r="D45" s="17"/>
    </row>
    <row r="46" spans="1:5" ht="15.75" customHeight="1" x14ac:dyDescent="0.25">
      <c r="B46" s="16" t="s">
        <v>11</v>
      </c>
      <c r="C46" s="71">
        <v>8.3400000000000002E-2</v>
      </c>
      <c r="D46" s="17"/>
    </row>
    <row r="47" spans="1:5" ht="15.75" customHeight="1" x14ac:dyDescent="0.25">
      <c r="B47" s="16" t="s">
        <v>12</v>
      </c>
      <c r="C47" s="71">
        <v>0.13639999999999999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7.7727739971724965</v>
      </c>
      <c r="D51" s="17"/>
    </row>
    <row r="52" spans="1:4" ht="15" customHeight="1" x14ac:dyDescent="0.25">
      <c r="B52" s="16" t="s">
        <v>125</v>
      </c>
      <c r="C52" s="76">
        <v>6.1435552296799898</v>
      </c>
    </row>
    <row r="53" spans="1:4" ht="15.75" customHeight="1" x14ac:dyDescent="0.25">
      <c r="B53" s="16" t="s">
        <v>126</v>
      </c>
      <c r="C53" s="76">
        <v>6.1435552296799898</v>
      </c>
    </row>
    <row r="54" spans="1:4" ht="15.75" customHeight="1" x14ac:dyDescent="0.25">
      <c r="B54" s="16" t="s">
        <v>127</v>
      </c>
      <c r="C54" s="76">
        <v>2.7167891495499998</v>
      </c>
    </row>
    <row r="55" spans="1:4" ht="15.75" customHeight="1" x14ac:dyDescent="0.25">
      <c r="B55" s="16" t="s">
        <v>128</v>
      </c>
      <c r="C55" s="76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0.59101084272699467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39.888859002919936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54.752071881275675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130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3.5873272177965982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1.4179964847227595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1.4179964847227595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1.4179964847227595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1.4179964847227595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17.435821108770003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17.435821108770003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0.36188471973576714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0.48700000000000004</v>
      </c>
      <c r="C18" s="85">
        <v>0.95</v>
      </c>
      <c r="D18" s="87">
        <v>3.0825652414531755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3.0825652414531755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3.0825652414531755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33.744034081912105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29.754851425928006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5.7056441979252872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25.164486250613059</v>
      </c>
      <c r="E24" s="86" t="s">
        <v>202</v>
      </c>
    </row>
    <row r="25" spans="1:5" ht="15.75" customHeight="1" x14ac:dyDescent="0.25">
      <c r="A25" s="52" t="s">
        <v>87</v>
      </c>
      <c r="B25" s="85">
        <v>0.59599999999999997</v>
      </c>
      <c r="C25" s="85">
        <v>0.95</v>
      </c>
      <c r="D25" s="86">
        <v>25.159538800922451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5.81612451526399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4.5516475651623685</v>
      </c>
      <c r="E27" s="86" t="s">
        <v>202</v>
      </c>
    </row>
    <row r="28" spans="1:5" ht="15.75" customHeight="1" x14ac:dyDescent="0.25">
      <c r="A28" s="52" t="s">
        <v>84</v>
      </c>
      <c r="B28" s="85">
        <v>0.74099999999999999</v>
      </c>
      <c r="C28" s="85">
        <v>0.95</v>
      </c>
      <c r="D28" s="86">
        <v>2.8128449310943635</v>
      </c>
      <c r="E28" s="86" t="s">
        <v>202</v>
      </c>
    </row>
    <row r="29" spans="1:5" ht="15.75" customHeight="1" x14ac:dyDescent="0.25">
      <c r="A29" s="52" t="s">
        <v>58</v>
      </c>
      <c r="B29" s="85">
        <v>0.48700000000000004</v>
      </c>
      <c r="C29" s="85">
        <v>0.95</v>
      </c>
      <c r="D29" s="86">
        <v>72.244943512455777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0.35349840139862337</v>
      </c>
      <c r="E30" s="86" t="s">
        <v>202</v>
      </c>
    </row>
    <row r="31" spans="1:5" ht="15.75" customHeight="1" x14ac:dyDescent="0.25">
      <c r="A31" s="52" t="s">
        <v>28</v>
      </c>
      <c r="B31" s="85">
        <v>0.99</v>
      </c>
      <c r="C31" s="85">
        <v>0.95</v>
      </c>
      <c r="D31" s="86">
        <v>0.71154246388970954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0.74199999999999999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0.81900000000000006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0.997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0.88900000000000001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0.50700000000000001</v>
      </c>
      <c r="C37" s="85">
        <v>0.95</v>
      </c>
      <c r="D37" s="86">
        <v>8.1649856306609028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0.74087971680213383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5.2000000000000005E-2</v>
      </c>
      <c r="C3" s="26">
        <f>frac_mam_1_5months * 2.6</f>
        <v>5.2000000000000005E-2</v>
      </c>
      <c r="D3" s="26">
        <f>frac_mam_6_11months * 2.6</f>
        <v>5.2000000000000005E-2</v>
      </c>
      <c r="E3" s="26">
        <f>frac_mam_12_23months * 2.6</f>
        <v>5.2000000000000005E-2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1.3000000000000001E-2</v>
      </c>
      <c r="C4" s="26">
        <f>frac_sam_1_5months * 2.6</f>
        <v>1.3000000000000001E-2</v>
      </c>
      <c r="D4" s="26">
        <f>frac_sam_6_11months * 2.6</f>
        <v>1.3000000000000001E-2</v>
      </c>
      <c r="E4" s="26">
        <f>frac_sam_12_23months * 2.6</f>
        <v>1.3000000000000001E-2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351698.84410500003</v>
      </c>
      <c r="C2" s="78">
        <v>941425</v>
      </c>
      <c r="D2" s="78">
        <v>1920098</v>
      </c>
      <c r="E2" s="78">
        <v>1697247</v>
      </c>
      <c r="F2" s="78">
        <v>2097159</v>
      </c>
      <c r="G2" s="22">
        <f t="shared" ref="G2:G40" si="0">C2+D2+E2+F2</f>
        <v>6655929</v>
      </c>
      <c r="H2" s="22">
        <f t="shared" ref="H2:H40" si="1">(B2 + stillbirth*B2/(1000-stillbirth))/(1-abortion)</f>
        <v>409783.62387052801</v>
      </c>
      <c r="I2" s="22">
        <f>G2-H2</f>
        <v>6246145.3761294717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352176.86100000003</v>
      </c>
      <c r="C3" s="78">
        <v>937000</v>
      </c>
      <c r="D3" s="78">
        <v>1926000</v>
      </c>
      <c r="E3" s="78">
        <v>1733000</v>
      </c>
      <c r="F3" s="78">
        <v>2012000</v>
      </c>
      <c r="G3" s="22">
        <f t="shared" si="0"/>
        <v>6608000</v>
      </c>
      <c r="H3" s="22">
        <f t="shared" si="1"/>
        <v>410340.58758760517</v>
      </c>
      <c r="I3" s="22">
        <f t="shared" ref="I3:I15" si="3">G3-H3</f>
        <v>6197659.4124123948</v>
      </c>
    </row>
    <row r="4" spans="1:9" ht="15.75" customHeight="1" x14ac:dyDescent="0.25">
      <c r="A4" s="7">
        <f t="shared" si="2"/>
        <v>2019</v>
      </c>
      <c r="B4" s="77">
        <v>352588.53500000003</v>
      </c>
      <c r="C4" s="78">
        <v>930000</v>
      </c>
      <c r="D4" s="78">
        <v>1927000</v>
      </c>
      <c r="E4" s="78">
        <v>1769000</v>
      </c>
      <c r="F4" s="78">
        <v>1925000</v>
      </c>
      <c r="G4" s="22">
        <f t="shared" si="0"/>
        <v>6551000</v>
      </c>
      <c r="H4" s="22">
        <f t="shared" si="1"/>
        <v>410820.25155693822</v>
      </c>
      <c r="I4" s="22">
        <f t="shared" si="3"/>
        <v>6140179.7484430615</v>
      </c>
    </row>
    <row r="5" spans="1:9" ht="15.75" customHeight="1" x14ac:dyDescent="0.25">
      <c r="A5" s="7">
        <f t="shared" si="2"/>
        <v>2020</v>
      </c>
      <c r="B5" s="77">
        <v>352962.21899999998</v>
      </c>
      <c r="C5" s="78">
        <v>920000</v>
      </c>
      <c r="D5" s="78">
        <v>1925000</v>
      </c>
      <c r="E5" s="78">
        <v>1798000</v>
      </c>
      <c r="F5" s="78">
        <v>1849000</v>
      </c>
      <c r="G5" s="22">
        <f t="shared" si="0"/>
        <v>6492000</v>
      </c>
      <c r="H5" s="22">
        <f t="shared" si="1"/>
        <v>411255.65129244805</v>
      </c>
      <c r="I5" s="22">
        <f t="shared" si="3"/>
        <v>6080744.3487075521</v>
      </c>
    </row>
    <row r="6" spans="1:9" ht="15.75" customHeight="1" x14ac:dyDescent="0.25">
      <c r="A6" s="7">
        <f t="shared" si="2"/>
        <v>2021</v>
      </c>
      <c r="B6" s="77">
        <v>352009.74440000003</v>
      </c>
      <c r="C6" s="78">
        <v>906000</v>
      </c>
      <c r="D6" s="78">
        <v>1918000</v>
      </c>
      <c r="E6" s="78">
        <v>1823000</v>
      </c>
      <c r="F6" s="78">
        <v>1784000</v>
      </c>
      <c r="G6" s="22">
        <f t="shared" si="0"/>
        <v>6431000</v>
      </c>
      <c r="H6" s="22">
        <f t="shared" si="1"/>
        <v>410145.87086588488</v>
      </c>
      <c r="I6" s="22">
        <f t="shared" si="3"/>
        <v>6020854.1291341148</v>
      </c>
    </row>
    <row r="7" spans="1:9" ht="15.75" customHeight="1" x14ac:dyDescent="0.25">
      <c r="A7" s="7">
        <f t="shared" si="2"/>
        <v>2022</v>
      </c>
      <c r="B7" s="77">
        <v>350982.57860000001</v>
      </c>
      <c r="C7" s="78">
        <v>889000</v>
      </c>
      <c r="D7" s="78">
        <v>1907000</v>
      </c>
      <c r="E7" s="78">
        <v>1841000</v>
      </c>
      <c r="F7" s="78">
        <v>1728000</v>
      </c>
      <c r="G7" s="22">
        <f t="shared" si="0"/>
        <v>6365000</v>
      </c>
      <c r="H7" s="22">
        <f t="shared" si="1"/>
        <v>408949.06362328213</v>
      </c>
      <c r="I7" s="22">
        <f t="shared" si="3"/>
        <v>5956050.9363767179</v>
      </c>
    </row>
    <row r="8" spans="1:9" ht="15.75" customHeight="1" x14ac:dyDescent="0.25">
      <c r="A8" s="7">
        <f t="shared" si="2"/>
        <v>2023</v>
      </c>
      <c r="B8" s="77">
        <v>349881.85680000001</v>
      </c>
      <c r="C8" s="78">
        <v>871000</v>
      </c>
      <c r="D8" s="78">
        <v>1894000</v>
      </c>
      <c r="E8" s="78">
        <v>1854000</v>
      </c>
      <c r="F8" s="78">
        <v>1684000</v>
      </c>
      <c r="G8" s="22">
        <f t="shared" si="0"/>
        <v>6303000</v>
      </c>
      <c r="H8" s="22">
        <f t="shared" si="1"/>
        <v>407666.55224845762</v>
      </c>
      <c r="I8" s="22">
        <f t="shared" si="3"/>
        <v>5895333.4477515426</v>
      </c>
    </row>
    <row r="9" spans="1:9" ht="15.75" customHeight="1" x14ac:dyDescent="0.25">
      <c r="A9" s="7">
        <f t="shared" si="2"/>
        <v>2024</v>
      </c>
      <c r="B9" s="77">
        <v>348708.71420000005</v>
      </c>
      <c r="C9" s="78">
        <v>855000</v>
      </c>
      <c r="D9" s="78">
        <v>1877000</v>
      </c>
      <c r="E9" s="78">
        <v>1864000</v>
      </c>
      <c r="F9" s="78">
        <v>1656000</v>
      </c>
      <c r="G9" s="22">
        <f t="shared" si="0"/>
        <v>6252000</v>
      </c>
      <c r="H9" s="22">
        <f t="shared" si="1"/>
        <v>406299.65942522918</v>
      </c>
      <c r="I9" s="22">
        <f t="shared" si="3"/>
        <v>5845700.3405747712</v>
      </c>
    </row>
    <row r="10" spans="1:9" ht="15.75" customHeight="1" x14ac:dyDescent="0.25">
      <c r="A10" s="7">
        <f t="shared" si="2"/>
        <v>2025</v>
      </c>
      <c r="B10" s="77">
        <v>347464.28600000002</v>
      </c>
      <c r="C10" s="78">
        <v>842000</v>
      </c>
      <c r="D10" s="78">
        <v>1858000</v>
      </c>
      <c r="E10" s="78">
        <v>1876000</v>
      </c>
      <c r="F10" s="78">
        <v>1642000</v>
      </c>
      <c r="G10" s="22">
        <f t="shared" si="0"/>
        <v>6218000</v>
      </c>
      <c r="H10" s="22">
        <f t="shared" si="1"/>
        <v>404849.70783741435</v>
      </c>
      <c r="I10" s="22">
        <f t="shared" si="3"/>
        <v>5813150.292162586</v>
      </c>
    </row>
    <row r="11" spans="1:9" ht="15.75" customHeight="1" x14ac:dyDescent="0.25">
      <c r="A11" s="7">
        <f t="shared" si="2"/>
        <v>2026</v>
      </c>
      <c r="B11" s="77">
        <v>344560.79200000002</v>
      </c>
      <c r="C11" s="78">
        <v>834000</v>
      </c>
      <c r="D11" s="78">
        <v>1838000</v>
      </c>
      <c r="E11" s="78">
        <v>1885000</v>
      </c>
      <c r="F11" s="78">
        <v>1647000</v>
      </c>
      <c r="G11" s="22">
        <f t="shared" si="0"/>
        <v>6204000</v>
      </c>
      <c r="H11" s="22">
        <f t="shared" si="1"/>
        <v>401466.6876394545</v>
      </c>
      <c r="I11" s="22">
        <f t="shared" si="3"/>
        <v>5802533.3123605456</v>
      </c>
    </row>
    <row r="12" spans="1:9" ht="15.75" customHeight="1" x14ac:dyDescent="0.25">
      <c r="A12" s="7">
        <f t="shared" si="2"/>
        <v>2027</v>
      </c>
      <c r="B12" s="77">
        <v>341578.34</v>
      </c>
      <c r="C12" s="78">
        <v>829000</v>
      </c>
      <c r="D12" s="78">
        <v>1816000</v>
      </c>
      <c r="E12" s="78">
        <v>1893000</v>
      </c>
      <c r="F12" s="78">
        <v>1670000</v>
      </c>
      <c r="G12" s="22">
        <f t="shared" si="0"/>
        <v>6208000</v>
      </c>
      <c r="H12" s="22">
        <f t="shared" si="1"/>
        <v>397991.66914262081</v>
      </c>
      <c r="I12" s="22">
        <f t="shared" si="3"/>
        <v>5810008.3308573794</v>
      </c>
    </row>
    <row r="13" spans="1:9" ht="15.75" customHeight="1" x14ac:dyDescent="0.25">
      <c r="A13" s="7">
        <f t="shared" si="2"/>
        <v>2028</v>
      </c>
      <c r="B13" s="77">
        <v>338493.33360000001</v>
      </c>
      <c r="C13" s="78">
        <v>827000</v>
      </c>
      <c r="D13" s="78">
        <v>1794000</v>
      </c>
      <c r="E13" s="78">
        <v>1899000</v>
      </c>
      <c r="F13" s="78">
        <v>1704000</v>
      </c>
      <c r="G13" s="22">
        <f t="shared" si="0"/>
        <v>6224000</v>
      </c>
      <c r="H13" s="22">
        <f t="shared" si="1"/>
        <v>394397.15888634499</v>
      </c>
      <c r="I13" s="22">
        <f t="shared" si="3"/>
        <v>5829602.8411136549</v>
      </c>
    </row>
    <row r="14" spans="1:9" ht="15.75" customHeight="1" x14ac:dyDescent="0.25">
      <c r="A14" s="7">
        <f t="shared" si="2"/>
        <v>2029</v>
      </c>
      <c r="B14" s="77">
        <v>335308.54840000003</v>
      </c>
      <c r="C14" s="78">
        <v>826000</v>
      </c>
      <c r="D14" s="78">
        <v>1771000</v>
      </c>
      <c r="E14" s="78">
        <v>1901000</v>
      </c>
      <c r="F14" s="78">
        <v>1740000</v>
      </c>
      <c r="G14" s="22">
        <f t="shared" si="0"/>
        <v>6238000</v>
      </c>
      <c r="H14" s="22">
        <f t="shared" si="1"/>
        <v>390686.39087450702</v>
      </c>
      <c r="I14" s="22">
        <f t="shared" si="3"/>
        <v>5847313.6091254931</v>
      </c>
    </row>
    <row r="15" spans="1:9" ht="15.75" customHeight="1" x14ac:dyDescent="0.25">
      <c r="A15" s="7">
        <f t="shared" si="2"/>
        <v>2030</v>
      </c>
      <c r="B15" s="77">
        <v>332026.76</v>
      </c>
      <c r="C15" s="78">
        <v>827000</v>
      </c>
      <c r="D15" s="78">
        <v>1749000</v>
      </c>
      <c r="E15" s="78">
        <v>1898000</v>
      </c>
      <c r="F15" s="78">
        <v>1770000</v>
      </c>
      <c r="G15" s="22">
        <f t="shared" si="0"/>
        <v>6244000</v>
      </c>
      <c r="H15" s="22">
        <f t="shared" si="1"/>
        <v>386862.59911098686</v>
      </c>
      <c r="I15" s="22">
        <f t="shared" si="3"/>
        <v>5857137.400889013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128.16703660334051</v>
      </c>
      <c r="I17" s="22">
        <f t="shared" si="4"/>
        <v>-128.16703660334051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1.1771134000000001E-2</v>
      </c>
    </row>
    <row r="4" spans="1:8" ht="15.75" customHeight="1" x14ac:dyDescent="0.25">
      <c r="B4" s="24" t="s">
        <v>7</v>
      </c>
      <c r="C4" s="79">
        <v>2.3169959212144292E-2</v>
      </c>
    </row>
    <row r="5" spans="1:8" ht="15.75" customHeight="1" x14ac:dyDescent="0.25">
      <c r="B5" s="24" t="s">
        <v>8</v>
      </c>
      <c r="C5" s="79">
        <v>0.15823738666893439</v>
      </c>
    </row>
    <row r="6" spans="1:8" ht="15.75" customHeight="1" x14ac:dyDescent="0.25">
      <c r="B6" s="24" t="s">
        <v>10</v>
      </c>
      <c r="C6" s="79">
        <v>0.18075952951642626</v>
      </c>
    </row>
    <row r="7" spans="1:8" ht="15.75" customHeight="1" x14ac:dyDescent="0.25">
      <c r="B7" s="24" t="s">
        <v>13</v>
      </c>
      <c r="C7" s="79">
        <v>0.26671714989605022</v>
      </c>
    </row>
    <row r="8" spans="1:8" ht="15.75" customHeight="1" x14ac:dyDescent="0.25">
      <c r="B8" s="24" t="s">
        <v>14</v>
      </c>
      <c r="C8" s="79">
        <v>2.5175396596664778E-3</v>
      </c>
    </row>
    <row r="9" spans="1:8" ht="15.75" customHeight="1" x14ac:dyDescent="0.25">
      <c r="B9" s="24" t="s">
        <v>27</v>
      </c>
      <c r="C9" s="79">
        <v>0.17944703756217803</v>
      </c>
    </row>
    <row r="10" spans="1:8" ht="15.75" customHeight="1" x14ac:dyDescent="0.25">
      <c r="B10" s="24" t="s">
        <v>15</v>
      </c>
      <c r="C10" s="79">
        <v>0.17738026348460023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7.1592633384855997E-2</v>
      </c>
      <c r="D14" s="79">
        <v>7.1592633384855997E-2</v>
      </c>
      <c r="E14" s="79">
        <v>4.4931708620148003E-2</v>
      </c>
      <c r="F14" s="79">
        <v>4.4931708620148003E-2</v>
      </c>
    </row>
    <row r="15" spans="1:8" ht="15.75" customHeight="1" x14ac:dyDescent="0.25">
      <c r="B15" s="24" t="s">
        <v>16</v>
      </c>
      <c r="C15" s="79">
        <v>0.30346898109092302</v>
      </c>
      <c r="D15" s="79">
        <v>0.30346898109092302</v>
      </c>
      <c r="E15" s="79">
        <v>0.148070964041671</v>
      </c>
      <c r="F15" s="79">
        <v>0.148070964041671</v>
      </c>
    </row>
    <row r="16" spans="1:8" ht="15.75" customHeight="1" x14ac:dyDescent="0.25">
      <c r="B16" s="24" t="s">
        <v>17</v>
      </c>
      <c r="C16" s="79">
        <v>1.89829101339473E-2</v>
      </c>
      <c r="D16" s="79">
        <v>1.89829101339473E-2</v>
      </c>
      <c r="E16" s="79">
        <v>2.36047912676411E-2</v>
      </c>
      <c r="F16" s="79">
        <v>2.36047912676411E-2</v>
      </c>
    </row>
    <row r="17" spans="1:8" ht="15.75" customHeight="1" x14ac:dyDescent="0.25">
      <c r="B17" s="24" t="s">
        <v>18</v>
      </c>
      <c r="C17" s="79">
        <v>9.9749012951647303E-4</v>
      </c>
      <c r="D17" s="79">
        <v>9.9749012951647303E-4</v>
      </c>
      <c r="E17" s="79">
        <v>5.4111468919393699E-3</v>
      </c>
      <c r="F17" s="79">
        <v>5.4111468919393699E-3</v>
      </c>
    </row>
    <row r="18" spans="1:8" ht="15.75" customHeight="1" x14ac:dyDescent="0.25">
      <c r="B18" s="24" t="s">
        <v>19</v>
      </c>
      <c r="C18" s="79">
        <v>1.5676868413309699E-6</v>
      </c>
      <c r="D18" s="79">
        <v>1.5676868413309699E-6</v>
      </c>
      <c r="E18" s="79">
        <v>1.2975161031203002E-5</v>
      </c>
      <c r="F18" s="79">
        <v>1.2975161031203002E-5</v>
      </c>
    </row>
    <row r="19" spans="1:8" ht="15.75" customHeight="1" x14ac:dyDescent="0.25">
      <c r="B19" s="24" t="s">
        <v>20</v>
      </c>
      <c r="C19" s="79">
        <v>2.0721851588838304E-2</v>
      </c>
      <c r="D19" s="79">
        <v>2.0721851588838304E-2</v>
      </c>
      <c r="E19" s="79">
        <v>4.5991883396571301E-2</v>
      </c>
      <c r="F19" s="79">
        <v>4.5991883396571301E-2</v>
      </c>
    </row>
    <row r="20" spans="1:8" ht="15.75" customHeight="1" x14ac:dyDescent="0.25">
      <c r="B20" s="24" t="s">
        <v>21</v>
      </c>
      <c r="C20" s="79">
        <v>3.8730522179850004E-3</v>
      </c>
      <c r="D20" s="79">
        <v>3.8730522179850004E-3</v>
      </c>
      <c r="E20" s="79">
        <v>3.5010070067752898E-2</v>
      </c>
      <c r="F20" s="79">
        <v>3.5010070067752898E-2</v>
      </c>
    </row>
    <row r="21" spans="1:8" ht="15.75" customHeight="1" x14ac:dyDescent="0.25">
      <c r="B21" s="24" t="s">
        <v>22</v>
      </c>
      <c r="C21" s="79">
        <v>0.102707222549281</v>
      </c>
      <c r="D21" s="79">
        <v>0.102707222549281</v>
      </c>
      <c r="E21" s="79">
        <v>0.34492975194860798</v>
      </c>
      <c r="F21" s="79">
        <v>0.34492975194860798</v>
      </c>
    </row>
    <row r="22" spans="1:8" ht="15.75" customHeight="1" x14ac:dyDescent="0.25">
      <c r="B22" s="24" t="s">
        <v>23</v>
      </c>
      <c r="C22" s="79">
        <v>0.47765429121781144</v>
      </c>
      <c r="D22" s="79">
        <v>0.47765429121781144</v>
      </c>
      <c r="E22" s="79">
        <v>0.35203670860463721</v>
      </c>
      <c r="F22" s="79">
        <v>0.35203670860463721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4.7699999999999992E-2</v>
      </c>
    </row>
    <row r="27" spans="1:8" ht="15.75" customHeight="1" x14ac:dyDescent="0.25">
      <c r="B27" s="24" t="s">
        <v>39</v>
      </c>
      <c r="C27" s="79">
        <v>1.8600000000000002E-2</v>
      </c>
    </row>
    <row r="28" spans="1:8" ht="15.75" customHeight="1" x14ac:dyDescent="0.25">
      <c r="B28" s="24" t="s">
        <v>40</v>
      </c>
      <c r="C28" s="79">
        <v>0.23170000000000002</v>
      </c>
    </row>
    <row r="29" spans="1:8" ht="15.75" customHeight="1" x14ac:dyDescent="0.25">
      <c r="B29" s="24" t="s">
        <v>41</v>
      </c>
      <c r="C29" s="79">
        <v>0.1396</v>
      </c>
    </row>
    <row r="30" spans="1:8" ht="15.75" customHeight="1" x14ac:dyDescent="0.25">
      <c r="B30" s="24" t="s">
        <v>42</v>
      </c>
      <c r="C30" s="79">
        <v>0.05</v>
      </c>
    </row>
    <row r="31" spans="1:8" ht="15.75" customHeight="1" x14ac:dyDescent="0.25">
      <c r="B31" s="24" t="s">
        <v>43</v>
      </c>
      <c r="C31" s="79">
        <v>6.9099999999999995E-2</v>
      </c>
    </row>
    <row r="32" spans="1:8" ht="15.75" customHeight="1" x14ac:dyDescent="0.25">
      <c r="B32" s="24" t="s">
        <v>44</v>
      </c>
      <c r="C32" s="79">
        <v>0.14699999999999999</v>
      </c>
    </row>
    <row r="33" spans="2:3" ht="15.75" customHeight="1" x14ac:dyDescent="0.25">
      <c r="B33" s="24" t="s">
        <v>45</v>
      </c>
      <c r="C33" s="79">
        <v>0.1244</v>
      </c>
    </row>
    <row r="34" spans="2:3" ht="15.75" customHeight="1" x14ac:dyDescent="0.25">
      <c r="B34" s="24" t="s">
        <v>46</v>
      </c>
      <c r="C34" s="79">
        <v>0.17190000000000003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0.66887306213727105</v>
      </c>
      <c r="D2" s="80">
        <v>0.66887306213727105</v>
      </c>
      <c r="E2" s="80">
        <v>0.61419185468993898</v>
      </c>
      <c r="F2" s="80">
        <v>0.43215436719502642</v>
      </c>
      <c r="G2" s="80">
        <v>0.38264641809803102</v>
      </c>
    </row>
    <row r="3" spans="1:15" ht="15.75" customHeight="1" x14ac:dyDescent="0.25">
      <c r="A3" s="5"/>
      <c r="B3" s="11" t="s">
        <v>118</v>
      </c>
      <c r="C3" s="80">
        <v>0.24261951338756257</v>
      </c>
      <c r="D3" s="80">
        <v>0.24261951338756257</v>
      </c>
      <c r="E3" s="80">
        <v>0.27969703419894992</v>
      </c>
      <c r="F3" s="80">
        <v>0.37176012333236741</v>
      </c>
      <c r="G3" s="80">
        <v>0.39681850765721738</v>
      </c>
    </row>
    <row r="4" spans="1:15" ht="15.75" customHeight="1" x14ac:dyDescent="0.25">
      <c r="A4" s="5"/>
      <c r="B4" s="11" t="s">
        <v>116</v>
      </c>
      <c r="C4" s="81">
        <v>5.2811059907834107E-2</v>
      </c>
      <c r="D4" s="81">
        <v>5.2811059907834107E-2</v>
      </c>
      <c r="E4" s="81">
        <v>6.6502816180235527E-2</v>
      </c>
      <c r="F4" s="81">
        <v>0.11295698924731182</v>
      </c>
      <c r="G4" s="81">
        <v>0.12615975422427034</v>
      </c>
    </row>
    <row r="5" spans="1:15" ht="15.75" customHeight="1" x14ac:dyDescent="0.25">
      <c r="A5" s="5"/>
      <c r="B5" s="11" t="s">
        <v>119</v>
      </c>
      <c r="C5" s="81">
        <v>3.56963645673323E-2</v>
      </c>
      <c r="D5" s="81">
        <v>3.56963645673323E-2</v>
      </c>
      <c r="E5" s="81">
        <v>3.9608294930875573E-2</v>
      </c>
      <c r="F5" s="81">
        <v>8.3128520225294419E-2</v>
      </c>
      <c r="G5" s="81">
        <v>9.4375320020481296E-2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0.7555392731535755</v>
      </c>
      <c r="D8" s="80">
        <v>0.7555392731535755</v>
      </c>
      <c r="E8" s="80">
        <v>0.7371951219512195</v>
      </c>
      <c r="F8" s="80">
        <v>0.71103110599078345</v>
      </c>
      <c r="G8" s="80">
        <v>0.72242041712403959</v>
      </c>
    </row>
    <row r="9" spans="1:15" ht="15.75" customHeight="1" x14ac:dyDescent="0.25">
      <c r="B9" s="7" t="s">
        <v>121</v>
      </c>
      <c r="C9" s="80">
        <v>0.2194607268464244</v>
      </c>
      <c r="D9" s="80">
        <v>0.2194607268464244</v>
      </c>
      <c r="E9" s="80">
        <v>0.2378048780487805</v>
      </c>
      <c r="F9" s="80">
        <v>0.26396889400921658</v>
      </c>
      <c r="G9" s="80">
        <v>0.2525795828759605</v>
      </c>
    </row>
    <row r="10" spans="1:15" ht="15.75" customHeight="1" x14ac:dyDescent="0.25">
      <c r="B10" s="7" t="s">
        <v>122</v>
      </c>
      <c r="C10" s="81">
        <v>0.02</v>
      </c>
      <c r="D10" s="81">
        <v>0.02</v>
      </c>
      <c r="E10" s="81">
        <v>0.02</v>
      </c>
      <c r="F10" s="81">
        <v>0.02</v>
      </c>
      <c r="G10" s="81">
        <v>0.02</v>
      </c>
    </row>
    <row r="11" spans="1:15" ht="15.75" customHeight="1" x14ac:dyDescent="0.25">
      <c r="B11" s="7" t="s">
        <v>123</v>
      </c>
      <c r="C11" s="81">
        <v>5.0000000000000001E-3</v>
      </c>
      <c r="D11" s="81">
        <v>5.0000000000000001E-3</v>
      </c>
      <c r="E11" s="81">
        <v>5.0000000000000001E-3</v>
      </c>
      <c r="F11" s="81">
        <v>5.0000000000000001E-3</v>
      </c>
      <c r="G11" s="81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0.55798007500000002</v>
      </c>
      <c r="D14" s="82">
        <v>0.52895796887199997</v>
      </c>
      <c r="E14" s="82">
        <v>0.52895796887199997</v>
      </c>
      <c r="F14" s="82">
        <v>0.31842903291500002</v>
      </c>
      <c r="G14" s="82">
        <v>0.31842903291500002</v>
      </c>
      <c r="H14" s="83">
        <v>0.38100000000000001</v>
      </c>
      <c r="I14" s="83">
        <v>0.38100000000000001</v>
      </c>
      <c r="J14" s="83">
        <v>0.38100000000000001</v>
      </c>
      <c r="K14" s="83">
        <v>0.38100000000000001</v>
      </c>
      <c r="L14" s="83">
        <v>0.216354337034</v>
      </c>
      <c r="M14" s="83">
        <v>0.23145092692700001</v>
      </c>
      <c r="N14" s="83">
        <v>0.2021701186565</v>
      </c>
      <c r="O14" s="83">
        <v>0.227267646336</v>
      </c>
    </row>
    <row r="15" spans="1:15" ht="15.75" customHeight="1" x14ac:dyDescent="0.25">
      <c r="B15" s="16" t="s">
        <v>68</v>
      </c>
      <c r="C15" s="80">
        <f>iron_deficiency_anaemia*C14</f>
        <v>0.32977227435062167</v>
      </c>
      <c r="D15" s="80">
        <f t="shared" ref="D15:O15" si="0">iron_deficiency_anaemia*D14</f>
        <v>0.31261989495020009</v>
      </c>
      <c r="E15" s="80">
        <f t="shared" si="0"/>
        <v>0.31261989495020009</v>
      </c>
      <c r="F15" s="80">
        <f t="shared" si="0"/>
        <v>0.18819501109183609</v>
      </c>
      <c r="G15" s="80">
        <f t="shared" si="0"/>
        <v>0.18819501109183609</v>
      </c>
      <c r="H15" s="80">
        <f t="shared" si="0"/>
        <v>0.22517513107898496</v>
      </c>
      <c r="I15" s="80">
        <f t="shared" si="0"/>
        <v>0.22517513107898496</v>
      </c>
      <c r="J15" s="80">
        <f t="shared" si="0"/>
        <v>0.22517513107898496</v>
      </c>
      <c r="K15" s="80">
        <f t="shared" si="0"/>
        <v>0.22517513107898496</v>
      </c>
      <c r="L15" s="80">
        <f t="shared" si="0"/>
        <v>0.12786775905810457</v>
      </c>
      <c r="M15" s="80">
        <f t="shared" si="0"/>
        <v>0.13679000737307034</v>
      </c>
      <c r="N15" s="80">
        <f t="shared" si="0"/>
        <v>0.11948473220139458</v>
      </c>
      <c r="O15" s="80">
        <f t="shared" si="0"/>
        <v>0.13431764318561995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0.24535000000000001</v>
      </c>
      <c r="D2" s="144">
        <v>0.23649999999999999</v>
      </c>
      <c r="E2" s="144">
        <v>0.22882000000000002</v>
      </c>
      <c r="F2" s="144">
        <v>0.22268000000000002</v>
      </c>
      <c r="G2" s="144">
        <v>0.21864</v>
      </c>
      <c r="H2" s="144">
        <v>0.21170999999999998</v>
      </c>
      <c r="I2" s="144">
        <v>0.20495999999999998</v>
      </c>
      <c r="J2" s="144">
        <v>0.19843</v>
      </c>
      <c r="K2" s="144">
        <v>0.19216</v>
      </c>
      <c r="L2" s="144">
        <v>0.18614999999999998</v>
      </c>
      <c r="M2" s="144">
        <v>0.18038000000000001</v>
      </c>
      <c r="N2" s="144">
        <v>0.17479</v>
      </c>
      <c r="O2" s="144">
        <v>0.16942000000000002</v>
      </c>
      <c r="P2" s="144">
        <v>0.1643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5.2969999999999996E-2</v>
      </c>
      <c r="D4" s="144">
        <v>5.2019999999999997E-2</v>
      </c>
      <c r="E4" s="144">
        <v>5.1529999999999992E-2</v>
      </c>
      <c r="F4" s="144">
        <v>5.1550000000000006E-2</v>
      </c>
      <c r="G4" s="144">
        <v>5.2229999999999999E-2</v>
      </c>
      <c r="H4" s="144">
        <v>5.0629999999999994E-2</v>
      </c>
      <c r="I4" s="144">
        <v>4.9059999999999999E-2</v>
      </c>
      <c r="J4" s="144">
        <v>4.7539999999999999E-2</v>
      </c>
      <c r="K4" s="144">
        <v>4.6100000000000002E-2</v>
      </c>
      <c r="L4" s="144">
        <v>4.4720000000000003E-2</v>
      </c>
      <c r="M4" s="144">
        <v>4.3390000000000005E-2</v>
      </c>
      <c r="N4" s="144">
        <v>4.2089999999999995E-2</v>
      </c>
      <c r="O4" s="144">
        <v>4.0839999999999994E-2</v>
      </c>
      <c r="P4" s="144">
        <v>3.9649999999999998E-2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0.21336586085351592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0.22517513107898493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0.1298646463683249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0.45566666666666666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0.77500000000000002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22.72</v>
      </c>
      <c r="D13" s="143">
        <v>23.821000000000002</v>
      </c>
      <c r="E13" s="143">
        <v>22.382999999999999</v>
      </c>
      <c r="F13" s="143">
        <v>22.308</v>
      </c>
      <c r="G13" s="143">
        <v>21.579000000000001</v>
      </c>
      <c r="H13" s="143">
        <v>20.898</v>
      </c>
      <c r="I13" s="143">
        <v>21.138999999999999</v>
      </c>
      <c r="J13" s="143">
        <v>20.829000000000001</v>
      </c>
      <c r="K13" s="143">
        <v>19.965</v>
      </c>
      <c r="L13" s="143">
        <v>18.399999999999999</v>
      </c>
      <c r="M13" s="143">
        <v>19.411999999999999</v>
      </c>
      <c r="N13" s="143">
        <v>17.530999999999999</v>
      </c>
      <c r="O13" s="143">
        <v>18.061</v>
      </c>
      <c r="P13" s="143">
        <v>17.669</v>
      </c>
    </row>
    <row r="14" spans="1:16" x14ac:dyDescent="0.25">
      <c r="B14" s="16" t="s">
        <v>170</v>
      </c>
      <c r="C14" s="143">
        <f>maternal_mortality</f>
        <v>0.82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0.109</v>
      </c>
      <c r="E2" s="92">
        <f>food_insecure</f>
        <v>0.109</v>
      </c>
      <c r="F2" s="92">
        <f>food_insecure</f>
        <v>0.109</v>
      </c>
      <c r="G2" s="92">
        <f>food_insecure</f>
        <v>0.109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0.109</v>
      </c>
      <c r="F5" s="92">
        <f>food_insecure</f>
        <v>0.109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0.29895284604509603</v>
      </c>
      <c r="D7" s="92">
        <f>diarrhoea_1_5mo/26</f>
        <v>0.23629058575692269</v>
      </c>
      <c r="E7" s="92">
        <f>diarrhoea_6_11mo/26</f>
        <v>0.23629058575692269</v>
      </c>
      <c r="F7" s="92">
        <f>diarrhoea_12_23mo/26</f>
        <v>0.10449189036730769</v>
      </c>
      <c r="G7" s="92">
        <f>diarrhoea_24_59mo/26</f>
        <v>0.10449189036730769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0.109</v>
      </c>
      <c r="F8" s="92">
        <f>food_insecure</f>
        <v>0.109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0.79799999999999993</v>
      </c>
      <c r="E9" s="92">
        <f>IF(ISBLANK(comm_deliv), frac_children_health_facility,1)</f>
        <v>0.79799999999999993</v>
      </c>
      <c r="F9" s="92">
        <f>IF(ISBLANK(comm_deliv), frac_children_health_facility,1)</f>
        <v>0.79799999999999993</v>
      </c>
      <c r="G9" s="92">
        <f>IF(ISBLANK(comm_deliv), frac_children_health_facility,1)</f>
        <v>0.79799999999999993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0.29895284604509603</v>
      </c>
      <c r="D11" s="92">
        <f>diarrhoea_1_5mo/26</f>
        <v>0.23629058575692269</v>
      </c>
      <c r="E11" s="92">
        <f>diarrhoea_6_11mo/26</f>
        <v>0.23629058575692269</v>
      </c>
      <c r="F11" s="92">
        <f>diarrhoea_12_23mo/26</f>
        <v>0.10449189036730769</v>
      </c>
      <c r="G11" s="92">
        <f>diarrhoea_24_59mo/26</f>
        <v>0.10449189036730769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0.109</v>
      </c>
      <c r="I14" s="92">
        <f>food_insecure</f>
        <v>0.109</v>
      </c>
      <c r="J14" s="92">
        <f>food_insecure</f>
        <v>0.109</v>
      </c>
      <c r="K14" s="92">
        <f>food_insecure</f>
        <v>0.109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0.93500000000000005</v>
      </c>
      <c r="I17" s="92">
        <f>frac_PW_health_facility</f>
        <v>0.93500000000000005</v>
      </c>
      <c r="J17" s="92">
        <f>frac_PW_health_facility</f>
        <v>0.93500000000000005</v>
      </c>
      <c r="K17" s="92">
        <f>frac_PW_health_facility</f>
        <v>0.93500000000000005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0.249</v>
      </c>
      <c r="M23" s="92">
        <f>famplan_unmet_need</f>
        <v>0.249</v>
      </c>
      <c r="N23" s="92">
        <f>famplan_unmet_need</f>
        <v>0.249</v>
      </c>
      <c r="O23" s="92">
        <f>famplan_unmet_need</f>
        <v>0.249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4.8592367503356701E-2</v>
      </c>
      <c r="M24" s="92">
        <f>(1-food_insecure)*(0.49)+food_insecure*(0.7)</f>
        <v>0.51288999999999996</v>
      </c>
      <c r="N24" s="92">
        <f>(1-food_insecure)*(0.49)+food_insecure*(0.7)</f>
        <v>0.51288999999999996</v>
      </c>
      <c r="O24" s="92">
        <f>(1-food_insecure)*(0.49)+food_insecure*(0.7)</f>
        <v>0.51288999999999996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2.082530035858144E-2</v>
      </c>
      <c r="M25" s="92">
        <f>(1-food_insecure)*(0.21)+food_insecure*(0.3)</f>
        <v>0.21981000000000001</v>
      </c>
      <c r="N25" s="92">
        <f>(1-food_insecure)*(0.21)+food_insecure*(0.3)</f>
        <v>0.21981000000000001</v>
      </c>
      <c r="O25" s="92">
        <f>(1-food_insecure)*(0.21)+food_insecure*(0.3)</f>
        <v>0.21981000000000001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2.5324611190795772E-2</v>
      </c>
      <c r="M26" s="92">
        <f>(1-food_insecure)*(0.3)</f>
        <v>0.26729999999999998</v>
      </c>
      <c r="N26" s="92">
        <f>(1-food_insecure)*(0.3)</f>
        <v>0.26729999999999998</v>
      </c>
      <c r="O26" s="92">
        <f>(1-food_insecure)*(0.3)</f>
        <v>0.26729999999999998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0.90525772094726609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2020-03-24T06:50:09Z</dcterms:modified>
</cp:coreProperties>
</file>