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A0E7CA2-6E71-4469-8700-57BA6693EE4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DF62516-3E06-4F7C-9D0D-6AD142197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506E362-9268-4AAC-91EB-895B077FB23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2A3660A-E963-4149-B73A-388CC7C7B7A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9E6916FA-DDF6-4F43-BC72-C6528FCC7C6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AB3E3C4-6D8E-47C9-AFF8-A57C26824C1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D5E6389-AD63-42F2-957A-AC801544B35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FA2731DE-3178-4F17-9952-D3CC1E43D24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A7A55BA-E6B5-45E3-9D11-63321006F6F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7A34B4C-47E1-4EA6-A886-D5DDA8C301B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714F633-F0AD-4DF0-A011-4B838541992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7D51EA0-657D-4886-A657-84A870244F5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69C3107-1A24-4E03-B1E8-9EA36BEE7A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054F8D2-5C4F-47FC-92AB-C0C1BFDD41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C457F209-A3DB-4A9A-A163-83AB3A6EA3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0CC4D95-7C06-4743-8F5E-2F84BAD695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6C0AA80-D0E5-48DD-B261-733CFE3B02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1EB2F95-4CEF-4973-B7D5-CB7E03951A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E07212D-840F-4708-BD93-AF9A818E1D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16B6BFC-D6DC-4366-B770-A62E9BBEA5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757EDB3-98B5-4F60-BB7A-399BCFCB973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71178BE-A12A-452F-9C90-DB037C46A8B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08DDAB3-8385-4D2F-8291-CB94E2D2924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0D331E6-CB73-4055-92F8-855869470BD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098E0CE-2F01-4F6C-91E2-9687B07446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2FF1C7B-723C-4E09-AEF4-299AB189A4E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FA32392-13BD-4AC0-B97F-DE580A8AA9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480EDB4-020A-497E-B1CD-19D6F58F40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C49ECDF-42B9-4370-A7D9-02CCA04C15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9CAD304-2612-4596-894D-69120D6FB8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F9144F2-9B94-4429-88B2-DD1BF3330B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6B9D4C5B-0455-4615-A6F9-1AED2ADE6B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A03D5C3-53EB-4AB0-9C8D-8C76E2B04D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CC59528-528A-4536-8D11-E82F2AFE39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F75AF5D-9F62-4532-A770-8CE5D69D05D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BEC02C8-677D-45F5-93E5-87B9FF9E929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E6F9840-0E89-4585-88AF-EFFDF88E9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FA41437-7CC8-46FA-B565-AE6D1DDBD6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CBFF72E-54FE-4E8A-9805-F768C1C9EC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FA9BB70-5EF1-4769-8355-7561654BD7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8BCCC0B-E794-47D3-BEDF-9CE52797E6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AA9179C-EE06-4057-8425-15EA4092C5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2AB1AD62-B98A-4766-B46D-A4723337FE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2833058-1663-47A7-9E5A-BE64B515E5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467C667-316E-4FDD-A97D-232D076049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E48F13B-8438-43CD-AFFE-213AFB75EC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3D2E186-19F4-442F-8D3D-F2A8AFEF35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642787D-F109-4BB3-912F-502BF60693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6792B39-43D5-4341-A0EE-1C1DDD7682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066E1BF-9AE5-4B74-8A8A-3DA39E716E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5476941-3B70-4A47-A6DE-AAA99C3BE5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D1A949A-8A40-4DA5-8EED-A7548F7A13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F7ABB6D-D2F9-4791-B3A9-38F9179A67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A36A5F4-BD57-4C08-ADA4-7925E0FA97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4EF14FC-5E9C-4B80-B446-4AB2F13405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4553095D-A316-4563-91A7-58123981DB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20F2787-7917-4167-81F4-752251BE90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BBCA4A0-B38E-409F-BC1C-46920C2B4F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48C09A8-7EBD-46BD-8F4A-6E959E5171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B74FB1D-9797-46BB-8561-97275179FE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66D5173-BD5C-49EE-A8DB-C75E58F042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ADEA1DDE-3097-496E-AA98-390460D7FE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3F657D3-6CAC-4DEE-836B-09C796F9B6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D05A6757-9889-4CF9-8220-30283C8C0D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127EBDA-9096-4C70-98EE-96A8D355D9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ADE1854F-F59B-4B91-A96B-E1303BB7FB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B4C7DF9-CBB9-4A69-BF2A-9F5F626B2C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ABD02D5-B2A0-49BD-8607-5422454E03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E22ED59-489E-4C17-94AC-1A1CEAA7C1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9803BE4-4354-48A1-974A-955665CB5D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F9F6BEF-1D65-4210-B2E6-F75314DA5A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77820E2-C935-4227-A08E-FE9F519CF8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DEDBBE3C-5CB1-45A3-AA52-4F9CF89C1B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E4D3E19-0E32-4FE8-ACCB-25608CAC8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5F61108-8229-42E7-AD3C-6FD385C940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DDA1664-3CE1-44D3-959D-5618729828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6ED7F5C-6095-4376-99B5-C8C9CA7CE5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7703B17-FF88-42D0-9C33-628D583012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BAF3D09-B81F-4B5B-A134-507DF454B5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7C0C071-BA5B-4495-9F1D-86DADCBE90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3624245-5353-40DB-A979-5C60CE0749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102740E-5728-41EB-AAF2-E282BADF69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F4ECB6E-2184-4C6A-A950-DE86C774A3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A6A605D-DDFF-40AD-BAEE-F94B094A7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9A6DFED-7934-4128-BABE-0BCA848EEE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8DCBBB3-221B-450E-B6DF-2B1651C315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F2FC524-D2CB-4082-9B17-60E1711DD8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F92EDDD2-580B-4654-AE67-96628E236B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E87E0B5-DB4E-4694-A4D0-0461CA9ADF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94C7DCC-C27B-430D-8549-BAE6668686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2E7B19D-6442-4735-8925-30C4E29BAC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9CE2E1E-1ABA-4F64-92FA-FD8AA14989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F157844-F6DF-460C-B762-D113806610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859400A-FEB3-488C-ABF5-772A5B9681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BE54750F-12E9-44DF-801C-95AC7FC49B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F5B55B2-E28E-4152-8D0F-0672ABC026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7B87C78-982C-479A-8733-CAFB17CD20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ABC94A5-7FEF-4D4F-8C85-097E68AE3B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076EA74-6C70-43F2-87AC-7B93D68362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5AD4049-B2A4-4B32-9DBB-697FB38BA8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1494D32-9FB0-4443-ADEF-033F7417EF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A575F4E-7F71-491C-8BD7-EF33EBF68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3D7164F-E588-4690-8AF9-47DF678BAE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08AB67E-87D3-4A5E-B829-DB757470D8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50FD9BC-CCAC-4690-B68F-2ED981BBD3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7E737F7-4820-46B2-98B1-B6CE2F3757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0718262-B5EA-4EE5-9CBC-710F8E555B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EBC8923-7A19-494B-BA40-F0386CD4B5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0FB42EE5-01EB-47B1-BD6D-0126F276CF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7202334-3E76-4A61-97CF-A4D185B15D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50F2E091-1C26-4DCB-9BC1-41ED7C1A9B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92975BF5-1283-43CE-B5F7-8C3D2BAB93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B738888-D577-4D42-80F6-693A2A6CDE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3E7BCEB-395F-4702-A017-22E508D8CC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EA40C0D-0382-4951-BB5B-A68C5B571D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4EBE7F9-1B1A-441B-B259-50DD484E87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990A2A2-8D9C-40AA-84FC-4784E6562C3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080B8E4-6BA5-4EA3-8DC3-4166D81C6D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64E1860-1FA1-4A7E-B366-A68817750C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8E34D8D-277A-4958-9746-CA874AF896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E999978-D4F4-45FF-8EA1-AB61F5C6D2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0B2EEB1-681D-45CA-8BB0-6E0C30B37AF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AF06483-B29B-4D73-934B-E275C37C82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A7298DC-EABB-4B68-89DB-AE0EC60BA9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C2E7F28-D603-4DD0-AB09-1F81C84196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3C88874-772B-4D11-A487-B49275A369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82C6D70-6414-4B5E-9298-36A9E66D02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23C4044-B910-4790-8672-8281DA1230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233612D-84AE-4A8F-9887-91D74A098E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B0ECA84-1435-4E63-8B5E-0BA0E4545A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DF92B54-636C-45FE-8BC9-0BE751697D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4651C88-4CCF-4452-B120-9350F1A7D4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110AB86-AE91-4DE7-8D32-FD8512C1CE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5E73729-F91F-4367-91AA-5549C991340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CAE33B2-B1F4-43D5-A8D9-1122080F24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51B3CCB-14F6-4309-8C31-36479721AF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B2AF502-173A-4B10-AB9A-C05A3750B1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6AE0122-BAB8-4C95-9152-1F6F01A144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AEE7D19-A23A-401C-A875-DAC4D904FF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F32D378-3B45-4CFA-AC7B-2BDC57803E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3712D18-675F-4D80-A4C9-429B3B81DD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6E37EFAF-9C48-481D-A2D5-0717A0BF8E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BC47DB0-6DD3-4C7F-91BB-B1D50FA9A4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408EFC9-0987-401A-9087-8B8CA853F5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5AD4856E-AA3A-45B6-95F2-36FC137529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A121CB8-FFF9-45A0-AE9F-5A29BECF4C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5B1412C-A49E-40B5-8731-568582B56C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5FA5549-A6C0-4993-B566-FDAB8F7BE5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267EB6A-950C-4B08-BA7B-4525628E3B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C45483E-AB33-4A6F-8B01-BA5E8639070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D3D1680-B4C5-4BA3-B9E5-166927878E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F9EA86E-8D81-46E1-8F7F-ADF1939443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BF043D5-98CF-4D3E-8377-BF1090E368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7A2463D-2593-48E6-B00B-E5EE99C8D5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4451368-C6A9-45BC-B48B-1C0163EE7D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269355D-DE95-4E7C-8F09-1C5CBB3841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A115788-E018-41C4-8D85-DBFF9BD7F1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36AEFFC-8F11-445E-83D6-FAC31E0BA7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50B746E-B19E-47E7-A2B4-FAC71ADE2DF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40E496C-6936-4243-A42E-7EBA54012C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B42F334-8CDD-4F59-A9A8-C6DCE01F3F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B5B8181-770D-48F4-B26E-4235E3C79F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041180C-1D2D-4526-9036-A26D5FE71C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BDA97B4-5F50-418C-A362-6C6FFDF9FD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734CBC7A-E5CC-4E31-9382-CBA2B00EC7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5893851-FFAD-488C-8018-DE6582DD3B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51CF811-9377-4C7F-8BC7-B5E20B9BF9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D5E02B73-3FDB-4F27-89D6-10C55A3C55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E319D9C-0A12-4921-9722-53A8EA8EEE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04B70B3-D7EC-4808-95F0-9C88FC754B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3406FE9-018A-441C-9FA4-B39E35FBFA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177A4C6-974C-4541-B67B-979FCF9FC9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3ABE6F6-99DC-4615-BEBB-C426C37B9B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FA46364-1907-4114-A6F9-1C9C6DC6DD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33CED29-4D86-41FE-9B48-4F811251A1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6FAA903-5A91-4C5F-9FE8-23ECA33327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B3DB7AD-76ED-45A1-95C6-DC53D370FF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6B6F4F5-29E0-4173-9F76-6BEDAC60BB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CEC6424-C165-4488-9889-871385529D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29730B9-82D4-4373-A1B0-E7805DB0E8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5A3E723-C0D1-401C-BE01-B770973D69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02790FBD-E0C7-4F2A-9839-72A2770C87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C284C6D-AAA9-48B5-8D20-48E9B9AC09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ACA5267-7C8F-41A9-A128-88CF15DA19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246FDA0-6A3E-4C89-AABC-02386821A3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F2E1133E-7A05-4D2A-8871-E5FA743C1C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04A40B45-8051-4F54-AA0A-370D3C9DE8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E11C2188-1F5C-4F0A-B7E2-9DD26514FE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5427CB6-DFC0-4441-A88A-7F83B56081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5CD8AEC-EE30-4402-AF59-9989BE7930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0B72B7DE-ACD8-493A-9077-139CD2B78A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DACAFBE-3A1E-4FF9-80A0-E043860964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CEEA09A-5F60-4243-82EF-CBC7C01DE7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4718474F-2271-419A-BCC9-31F2A64E69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426EEFE-3F81-48E2-BD60-53DA75443D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B219FCD8-24E3-431B-8421-975D41D1A8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6BCAC8F-35FA-4C7E-A558-FD5699CAA9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49DF007-345E-44DF-AE27-6369232CDD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32A1579-6C8D-4904-80D6-A0871FFFE2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23EC0E6-9444-4C8A-91E5-92BB8FAEEC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5809825-E6C4-428E-BB33-84477E0AD2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6454EAA-D302-49A3-8308-538094F1A9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496DDBC-A331-45BC-AC5C-54D78D4FAB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1CFDEED-2553-4587-98D2-13A46D5690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F14AE6D-5475-4589-8DEA-BFEAFBD8092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98F717C-C226-4532-9247-D2B7FBD63C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D7F5C58-6A58-4261-A09C-693C41F70F7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0A1A08A-051E-4965-B494-D54392DBC11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43B59EC-72CE-4DEC-B282-ACF65A5BA6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CE632F6-9266-4A9C-8A02-480DAF50E4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1A9E8E78-F40A-44C4-A9B8-611D359D8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9FE3E66-9BF8-4509-A0A7-A4C6E67A4D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5FF891A-F27D-4B60-9FF5-DA9528D6E6C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A3F835A-74F4-4E44-BFE5-AB1974B1CD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1BA2483-66A3-420C-B7A8-3150AD77F8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F7FE990-DC5A-492C-98C0-E5A62DC0F76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6B708EF-3CB2-40E2-867A-76DEF828C59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F1CEC53F-EAF0-443C-8549-F3D3CD9E642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B41163C2-B884-4615-B999-83CDFDC618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39F0B76-9CAE-467B-818B-538406E3E90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5A47F6C-6085-4357-B62E-2B8FAC6656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05D139B-E35B-4F29-88D5-79B234B01E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921D730-7DE1-49A7-BF33-90E9F8E166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4C66B67-DC2E-4E11-846F-143D43BB7F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2ED6F6E-C583-48E3-A8AF-2C51888F3A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F868FB9-A1E6-4648-836A-BDDC950E4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19EC193-E752-47B1-A843-1E868ACEDD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7B53B99-0309-437E-998B-F66402CCBE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8CA3CC1-0F4C-4715-9480-0CDB54ED5B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1CFE539-6D5E-4E35-A855-43575A4FD6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88DC90C-078E-468C-8A10-D09F849420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049DC3B-C9B9-4A76-947E-DB55597444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4A3704F-9AA1-4087-959C-B687AD1F4E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C371D8C-35E6-4618-A5C0-D3DADFB38A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8510346-2211-4093-861F-9542C77C02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793C8A5-A676-431B-9DAC-2364400181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2AC0E3BE-82A6-4653-9B65-248328147C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31645821-4A88-4691-A249-17EF057C2A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45401FD-63A4-477E-9CA0-F95CBB8587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4688898-657B-45D3-ADDD-DCB3404243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AA41A94-1806-4EBC-BCD4-742A7C9258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55EF805-C9F8-49E1-9EA2-9805DB2BB3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00EA2572-DB36-413C-BE37-FCCCC5835C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B2903AC-B983-4B64-8AB8-647E316DC9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7096F44-DB72-466B-BA33-8F6E4D4464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8C3A0DA2-28FF-479B-8EE1-157C59BEED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05905FB-44D6-4DF1-B35A-54D2A42D0D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407AC2E-A71F-4C9D-B14E-1A2FAC9A05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10BBFA8-6710-4E17-9BF9-79CDB5C1E5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E81D170-375A-4028-91DD-24C6FFF20F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903F800-9216-4461-9A9A-DCB97F0162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9EE7AD2-7E53-43D6-97CF-916AEE5B20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8E4D5EB-F994-4FFA-98C2-A463EF33E1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17FC009-AEFE-4105-BEFA-5B44C94BB1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8B18312-CA63-4502-B30C-69345E5E79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8D639AC-4F97-4A68-800A-4AC1F938E8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C5373F4-6EAE-4735-8181-A8FF76BB71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0A21077-A0FF-4BDE-9001-6B565AA7B1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5BA7C17-D8EE-4710-BACF-97E854D67A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EA86A56-BBA6-4DA1-BDE0-105AAA6E12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86AF10E1-1D9A-4CD1-B7AB-92A8D2554E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E6A7A9C-B778-430A-A4BB-84800131AF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42C9178-8263-4626-BE0A-E79BA7C32F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C173F64-C9A8-41E8-B5D5-E07F82FA428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8DEE539-4699-4A5D-858B-93519F199D0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FDE3505-4E2C-42D7-9E1E-B2D55789E04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390CB3DC-1D19-45A6-AB07-0820BF0275F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F2809A7-7328-4D01-8928-01269AFE873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91AB768-266D-4DE9-966D-72E9160A4D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DF237E1-4F31-4482-A1C1-8393BF11FF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1F2F234-52E9-4B54-8018-BD819EAF2E3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0E4BFDB-5592-42D2-A589-0C05325207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20633A4-AA1B-43F0-A9AB-3D59EFF7B5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8A18EF4-EF78-4EDA-9986-042D0D27574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E5D9EBB-C425-4C33-9077-352A62554A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FB40C55-403B-4FE3-9049-D811397D856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BB36FF6-A0D4-4F8A-A264-F0CA38A5268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FB8396C-800B-4989-AAE9-BED25E2E324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1DDAE7D-F04B-4DF5-A860-60E1E5238A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CAFC5C3-827A-4C94-BC0F-BAF7FAD627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39F0FED-FB9C-41AA-954E-74F8B53611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D6BBD30-439C-4255-8377-9D22D9E7A38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C87E402-5C2C-4811-8B86-39D3F9BD6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2A26338-E813-4446-9FC1-72478F0974B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0E44BEE-D5AB-42AA-9104-7DAC12B5839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646F93E-11BE-4190-BA58-08F090AC66C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617D73A-D239-46B8-9B18-40A6F5F5D34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44FF3A7-CE41-4C6C-8C2B-06577207402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1743E0D-AAEF-432C-A3C4-5E7AA5F29BF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E103E50-65F6-4CED-BDC8-1A5D595D4EC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C603C7F-1BBF-4666-A73C-E660997DC5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48B6048-A0A1-4160-85DF-498A3D20DB6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E0BF32B-EBFE-4067-BFC7-5091E81487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5BDD122-4128-4F1F-B84F-0FBB573A44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F9EBA46-1BBA-4B37-826B-381AFFC92F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F208CD7-A239-4785-BE22-CF29DD50DD6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D3EF1E5-7E2E-4645-AC44-6C2AD21F689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E7A81AE-59ED-434B-875F-19BA804A84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A72977A-385F-45FC-AE72-1A47AB415EC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B36B596-C25E-4859-88B4-4926E7B7FF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EB7BCCD-894F-4FE4-9F38-FE1CAEA4DB4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B618A5B2-4E48-4A02-8123-CF0552EEB1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67BE49C9-819C-4734-B6A4-DA220FC8A7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F5668D9-A149-4AF5-A28B-C646B1DDCA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AD1C424-CBF8-4A2F-B3BF-B2F8C6CD4CD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1EDBC3B7-A3A0-41BF-9C98-4EA24DE77D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25E09F5-EB3B-48A9-AF55-DD9B219FB9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EB60577-8DA2-4D3B-8865-6DE8308304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FE793BA3-E29B-45E9-8B65-228DF449D3D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D9D02A6-7518-408B-822C-D192869F62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37CAB3C-DF10-4337-BB0E-455291B81E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8677FAD-1E3F-4BFC-B8C2-47C41245BD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417780F-669D-46E2-A64F-A39260DB526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7BF3FAF-69FD-401F-A7BC-83543B79EE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CE8AA79-E2B7-46EF-BEF4-0289C6F2E53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8A82AA8-2D24-44A6-A5A2-27BC980D117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167BE4F-BBC5-49BE-BEBC-EE6FE58AE6D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55FF550-DB20-407F-8F28-3B745FE438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99B0E5E-C617-4A8B-826D-EA059616B68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3674A83-3998-47F5-BD36-5B16698509B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5DE2B71-94B2-4419-86B1-7EF0D915043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79E2F5D-B01A-4A2C-9703-CFCF6352E7D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52E649B-D121-4763-B5F8-6000ECA763B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FFB76D9-CEA1-4390-9BFD-B0B09A7933B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<sst xmlns="http://schemas.openxmlformats.org/spreadsheetml/2006/main" count="1102" uniqueCount="271">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</sst>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25122471</v>
      </c>
    </row>
    <row r="8" spans="1:3" ht="15" customHeight="1" x14ac:dyDescent="0.25">
      <c r="B8" s="7" t="s">
        <v>106</v>
      </c>
      <c r="C8" s="70">
        <v>0.24299999999999999</v>
      </c>
    </row>
    <row r="9" spans="1:3" ht="15" customHeight="1" x14ac:dyDescent="0.25">
      <c r="B9" s="9" t="s">
        <v>107</v>
      </c>
      <c r="C9" s="71">
        <v>2.1600000000000001E-2</v>
      </c>
    </row>
    <row r="10" spans="1:3" ht="15" customHeight="1" x14ac:dyDescent="0.25">
      <c r="B10" s="9" t="s">
        <v>105</v>
      </c>
      <c r="C10" s="71">
        <v>0.40135768890380902</v>
      </c>
    </row>
    <row r="11" spans="1:3" ht="15" customHeight="1" x14ac:dyDescent="0.25">
      <c r="B11" s="7" t="s">
        <v>108</v>
      </c>
      <c r="C11" s="70">
        <v>0.36599999999999999</v>
      </c>
    </row>
    <row r="12" spans="1:3" ht="15" customHeight="1" x14ac:dyDescent="0.25">
      <c r="B12" s="7" t="s">
        <v>109</v>
      </c>
      <c r="C12" s="70">
        <v>0.64400000000000002</v>
      </c>
    </row>
    <row r="13" spans="1:3" ht="15" customHeight="1" x14ac:dyDescent="0.25">
      <c r="B13" s="7" t="s">
        <v>110</v>
      </c>
      <c r="C13" s="70">
        <v>0.53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0.55289999999999995</v>
      </c>
    </row>
    <row r="25" spans="1:3" ht="15" customHeight="1" x14ac:dyDescent="0.25">
      <c r="B25" s="20" t="s">
        <v>103</v>
      </c>
      <c r="C25" s="71">
        <v>0.33850000000000002</v>
      </c>
    </row>
    <row r="26" spans="1:3" ht="15" customHeight="1" x14ac:dyDescent="0.25">
      <c r="B26" s="20" t="s">
        <v>104</v>
      </c>
      <c r="C26" s="71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0.21100000000000002</v>
      </c>
    </row>
    <row r="30" spans="1:3" ht="14.25" customHeight="1" x14ac:dyDescent="0.25">
      <c r="B30" s="30" t="s">
        <v>76</v>
      </c>
      <c r="C30" s="73">
        <v>0.13</v>
      </c>
    </row>
    <row r="31" spans="1:3" ht="14.25" customHeight="1" x14ac:dyDescent="0.25">
      <c r="B31" s="30" t="s">
        <v>77</v>
      </c>
      <c r="C31" s="73">
        <v>0.16600000000000001</v>
      </c>
    </row>
    <row r="32" spans="1:3" ht="14.25" customHeight="1" x14ac:dyDescent="0.25">
      <c r="B32" s="30" t="s">
        <v>78</v>
      </c>
      <c r="C32" s="73">
        <v>0.49299999999999999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44.2</v>
      </c>
    </row>
    <row r="38" spans="1:5" ht="15" customHeight="1" x14ac:dyDescent="0.25">
      <c r="B38" s="16" t="s">
        <v>91</v>
      </c>
      <c r="C38" s="75">
        <v>61.2</v>
      </c>
      <c r="D38" s="17"/>
      <c r="E38" s="18"/>
    </row>
    <row r="39" spans="1:5" ht="15" customHeight="1" x14ac:dyDescent="0.25">
      <c r="B39" s="16" t="s">
        <v>90</v>
      </c>
      <c r="C39" s="75">
        <v>74.900000000000006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3.5200000000000002E-2</v>
      </c>
      <c r="D45" s="17"/>
    </row>
    <row r="46" spans="1:5" ht="15.75" customHeight="1" x14ac:dyDescent="0.25">
      <c r="B46" s="16" t="s">
        <v>11</v>
      </c>
      <c r="C46" s="71">
        <v>0.1226</v>
      </c>
      <c r="D46" s="17"/>
    </row>
    <row r="47" spans="1:5" ht="15.75" customHeight="1" x14ac:dyDescent="0.25">
      <c r="B47" s="16" t="s">
        <v>12</v>
      </c>
      <c r="C47" s="71">
        <v>0.43469999999999998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2.2309446317524997</v>
      </c>
      <c r="D51" s="17"/>
    </row>
    <row r="52" spans="1:4" ht="15" customHeight="1" x14ac:dyDescent="0.25">
      <c r="B52" s="16" t="s">
        <v>125</v>
      </c>
      <c r="C52" s="76">
        <v>2.3546239152799897</v>
      </c>
    </row>
    <row r="53" spans="1:4" ht="15.75" customHeight="1" x14ac:dyDescent="0.25">
      <c r="B53" s="16" t="s">
        <v>126</v>
      </c>
      <c r="C53" s="76">
        <v>2.3546239152799897</v>
      </c>
    </row>
    <row r="54" spans="1:4" ht="15.75" customHeight="1" x14ac:dyDescent="0.25">
      <c r="B54" s="16" t="s">
        <v>127</v>
      </c>
      <c r="C54" s="76">
        <v>1.80698820645</v>
      </c>
    </row>
    <row r="55" spans="1:4" ht="15.75" customHeight="1" x14ac:dyDescent="0.25">
      <c r="B55" s="16" t="s">
        <v>128</v>
      </c>
      <c r="C55" s="76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0.3895318552653132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40.804970183945777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42.58615056038073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144.36250163639164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0.35340291379351974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1.1633520023912893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1.1633520023912893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1.1633520023912893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1.1633520023912893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86">
        <v>13.603862460401317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86">
        <v>13.603862460401317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0.34310519825139213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0.222</v>
      </c>
      <c r="C18" s="85">
        <v>0.95</v>
      </c>
      <c r="D18" s="87">
        <v>3.4093495420678446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3.4093495420678446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3.4093495420678446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2.9700350988978812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23.249194422464797</v>
      </c>
      <c r="E22" s="86" t="s">
        <v>202</v>
      </c>
    </row>
    <row r="23" spans="1:5" ht="15.75" customHeight="1" x14ac:dyDescent="0.25">
      <c r="A23" s="52" t="s">
        <v>34</v>
      </c>
      <c r="B23" s="85">
        <v>5.7000000000000002E-2</v>
      </c>
      <c r="C23" s="85">
        <v>0.95</v>
      </c>
      <c r="D23" s="86">
        <v>4.5011360215453697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19.603625971319889</v>
      </c>
      <c r="E24" s="86" t="s">
        <v>202</v>
      </c>
    </row>
    <row r="25" spans="1:5" ht="15.75" customHeight="1" x14ac:dyDescent="0.25">
      <c r="A25" s="52" t="s">
        <v>87</v>
      </c>
      <c r="B25" s="85">
        <v>5.7000000000000002E-2</v>
      </c>
      <c r="C25" s="85">
        <v>0.95</v>
      </c>
      <c r="D25" s="86">
        <v>19.603772670006297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86">
        <v>4.6567831885157451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4.691039978258388</v>
      </c>
      <c r="E27" s="86" t="s">
        <v>202</v>
      </c>
    </row>
    <row r="28" spans="1:5" ht="15.75" customHeight="1" x14ac:dyDescent="0.25">
      <c r="A28" s="52" t="s">
        <v>84</v>
      </c>
      <c r="B28" s="85">
        <v>0.374</v>
      </c>
      <c r="C28" s="85">
        <v>0.95</v>
      </c>
      <c r="D28" s="86">
        <v>1.2938437374716627</v>
      </c>
      <c r="E28" s="86" t="s">
        <v>202</v>
      </c>
    </row>
    <row r="29" spans="1:5" ht="15.75" customHeight="1" x14ac:dyDescent="0.25">
      <c r="A29" s="52" t="s">
        <v>58</v>
      </c>
      <c r="B29" s="85">
        <v>0.222</v>
      </c>
      <c r="C29" s="85">
        <v>0.95</v>
      </c>
      <c r="D29" s="86">
        <v>74.335829708896085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1.9602832307524178</v>
      </c>
      <c r="E30" s="86" t="s">
        <v>202</v>
      </c>
    </row>
    <row r="31" spans="1:5" ht="15.75" customHeight="1" x14ac:dyDescent="0.25">
      <c r="A31" s="52" t="s">
        <v>28</v>
      </c>
      <c r="B31" s="85">
        <v>0.57899999999999996</v>
      </c>
      <c r="C31" s="85">
        <v>0.95</v>
      </c>
      <c r="D31" s="86">
        <v>0.69222512641099732</v>
      </c>
      <c r="E31" s="86" t="s">
        <v>202</v>
      </c>
    </row>
    <row r="32" spans="1:5" ht="15.75" customHeight="1" x14ac:dyDescent="0.25">
      <c r="A32" s="52" t="s">
        <v>83</v>
      </c>
      <c r="B32" s="85">
        <v>0.65599999999999992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0.63500000000000001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0.91400000000000003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0.38799999999999996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1.4999999999999999E-2</v>
      </c>
      <c r="C37" s="85">
        <v>0.95</v>
      </c>
      <c r="D37" s="86">
        <v>3.6144532528245534</v>
      </c>
      <c r="E37" s="86" t="s">
        <v>202</v>
      </c>
    </row>
    <row r="38" spans="1:6" ht="15.75" customHeight="1" x14ac:dyDescent="0.25">
      <c r="A38" s="52" t="s">
        <v>60</v>
      </c>
      <c r="B38" s="85">
        <v>0.125</v>
      </c>
      <c r="C38" s="85">
        <v>0.95</v>
      </c>
      <c r="D38" s="86">
        <v>0.71500972837703647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5457341.9534999998</v>
      </c>
      <c r="C2" s="78">
        <v>9269950</v>
      </c>
      <c r="D2" s="78">
        <v>17630425</v>
      </c>
      <c r="E2" s="78">
        <v>13420632</v>
      </c>
      <c r="F2" s="78">
        <v>9298912</v>
      </c>
      <c r="G2" s="22">
        <f t="shared" ref="G2:G40" si="0">C2+D2+E2+F2</f>
        <v>49619919</v>
      </c>
      <c r="H2" s="22">
        <f t="shared" ref="H2:H40" si="1">(B2 + stillbirth*B2/(1000-stillbirth))/(1-abortion)</f>
        <v>6555342.0870555416</v>
      </c>
      <c r="I2" s="22">
        <f>G2-H2</f>
        <v>43064576.912944458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5451430.7199999997</v>
      </c>
      <c r="C3" s="78">
        <v>9217000</v>
      </c>
      <c r="D3" s="78">
        <v>17794000</v>
      </c>
      <c r="E3" s="78">
        <v>13907000</v>
      </c>
      <c r="F3" s="78">
        <v>9569000</v>
      </c>
      <c r="G3" s="22">
        <f t="shared" si="0"/>
        <v>50487000</v>
      </c>
      <c r="H3" s="22">
        <f t="shared" si="1"/>
        <v>6548241.5318623474</v>
      </c>
      <c r="I3" s="22">
        <f t="shared" ref="I3:I15" si="3">G3-H3</f>
        <v>43938758.468137652</v>
      </c>
    </row>
    <row r="4" spans="1:9" ht="15.75" customHeight="1" x14ac:dyDescent="0.25">
      <c r="A4" s="7">
        <f t="shared" si="2"/>
        <v>2019</v>
      </c>
      <c r="B4" s="77">
        <v>5440889.626666666</v>
      </c>
      <c r="C4" s="78">
        <v>9215000</v>
      </c>
      <c r="D4" s="78">
        <v>17916000</v>
      </c>
      <c r="E4" s="78">
        <v>14383000</v>
      </c>
      <c r="F4" s="78">
        <v>9861000</v>
      </c>
      <c r="G4" s="22">
        <f t="shared" si="0"/>
        <v>51375000</v>
      </c>
      <c r="H4" s="22">
        <f t="shared" si="1"/>
        <v>6535579.6035169428</v>
      </c>
      <c r="I4" s="22">
        <f t="shared" si="3"/>
        <v>44839420.396483056</v>
      </c>
    </row>
    <row r="5" spans="1:9" ht="15.75" customHeight="1" x14ac:dyDescent="0.25">
      <c r="A5" s="7">
        <f t="shared" si="2"/>
        <v>2020</v>
      </c>
      <c r="B5" s="77">
        <v>5425746.4800000004</v>
      </c>
      <c r="C5" s="78">
        <v>9293000</v>
      </c>
      <c r="D5" s="78">
        <v>18001000</v>
      </c>
      <c r="E5" s="78">
        <v>14835000</v>
      </c>
      <c r="F5" s="78">
        <v>10175000</v>
      </c>
      <c r="G5" s="22">
        <f t="shared" si="0"/>
        <v>52304000</v>
      </c>
      <c r="H5" s="22">
        <f t="shared" si="1"/>
        <v>6517389.7031001691</v>
      </c>
      <c r="I5" s="22">
        <f t="shared" si="3"/>
        <v>45786610.296899833</v>
      </c>
    </row>
    <row r="6" spans="1:9" ht="15.75" customHeight="1" x14ac:dyDescent="0.25">
      <c r="A6" s="7">
        <f t="shared" si="2"/>
        <v>2021</v>
      </c>
      <c r="B6" s="77">
        <v>5414497.8104000008</v>
      </c>
      <c r="C6" s="78">
        <v>9440000</v>
      </c>
      <c r="D6" s="78">
        <v>18070000</v>
      </c>
      <c r="E6" s="78">
        <v>15274000</v>
      </c>
      <c r="F6" s="78">
        <v>10510000</v>
      </c>
      <c r="G6" s="22">
        <f t="shared" si="0"/>
        <v>53294000</v>
      </c>
      <c r="H6" s="22">
        <f t="shared" si="1"/>
        <v>6503877.8363561463</v>
      </c>
      <c r="I6" s="22">
        <f t="shared" si="3"/>
        <v>46790122.163643852</v>
      </c>
    </row>
    <row r="7" spans="1:9" ht="15.75" customHeight="1" x14ac:dyDescent="0.25">
      <c r="A7" s="7">
        <f t="shared" si="2"/>
        <v>2022</v>
      </c>
      <c r="B7" s="77">
        <v>5398707.8656000001</v>
      </c>
      <c r="C7" s="78">
        <v>9660000</v>
      </c>
      <c r="D7" s="78">
        <v>18103000</v>
      </c>
      <c r="E7" s="78">
        <v>15685000</v>
      </c>
      <c r="F7" s="78">
        <v>10865000</v>
      </c>
      <c r="G7" s="22">
        <f t="shared" si="0"/>
        <v>54313000</v>
      </c>
      <c r="H7" s="22">
        <f t="shared" si="1"/>
        <v>6484911.0040444303</v>
      </c>
      <c r="I7" s="22">
        <f t="shared" si="3"/>
        <v>47828088.995955572</v>
      </c>
    </row>
    <row r="8" spans="1:9" ht="15.75" customHeight="1" x14ac:dyDescent="0.25">
      <c r="A8" s="7">
        <f t="shared" si="2"/>
        <v>2023</v>
      </c>
      <c r="B8" s="77">
        <v>5378321.7144000009</v>
      </c>
      <c r="C8" s="78">
        <v>9932000</v>
      </c>
      <c r="D8" s="78">
        <v>18125000</v>
      </c>
      <c r="E8" s="78">
        <v>16064000</v>
      </c>
      <c r="F8" s="78">
        <v>11244000</v>
      </c>
      <c r="G8" s="22">
        <f t="shared" si="0"/>
        <v>55365000</v>
      </c>
      <c r="H8" s="22">
        <f t="shared" si="1"/>
        <v>6460423.222979378</v>
      </c>
      <c r="I8" s="22">
        <f t="shared" si="3"/>
        <v>48904576.777020618</v>
      </c>
    </row>
    <row r="9" spans="1:9" ht="15.75" customHeight="1" x14ac:dyDescent="0.25">
      <c r="A9" s="7">
        <f t="shared" si="2"/>
        <v>2024</v>
      </c>
      <c r="B9" s="77">
        <v>5353292.6304000011</v>
      </c>
      <c r="C9" s="78">
        <v>10217000</v>
      </c>
      <c r="D9" s="78">
        <v>18167000</v>
      </c>
      <c r="E9" s="78">
        <v>16404000</v>
      </c>
      <c r="F9" s="78">
        <v>11649000</v>
      </c>
      <c r="G9" s="22">
        <f t="shared" si="0"/>
        <v>56437000</v>
      </c>
      <c r="H9" s="22">
        <f t="shared" si="1"/>
        <v>6430358.365555441</v>
      </c>
      <c r="I9" s="22">
        <f t="shared" si="3"/>
        <v>50006641.634444557</v>
      </c>
    </row>
    <row r="10" spans="1:9" ht="15.75" customHeight="1" x14ac:dyDescent="0.25">
      <c r="A10" s="7">
        <f t="shared" si="2"/>
        <v>2025</v>
      </c>
      <c r="B10" s="77">
        <v>5323605.568</v>
      </c>
      <c r="C10" s="78">
        <v>10489000</v>
      </c>
      <c r="D10" s="78">
        <v>18256000</v>
      </c>
      <c r="E10" s="78">
        <v>16701000</v>
      </c>
      <c r="F10" s="78">
        <v>12083000</v>
      </c>
      <c r="G10" s="22">
        <f t="shared" si="0"/>
        <v>57529000</v>
      </c>
      <c r="H10" s="22">
        <f t="shared" si="1"/>
        <v>6394698.3590449532</v>
      </c>
      <c r="I10" s="22">
        <f t="shared" si="3"/>
        <v>51134301.640955046</v>
      </c>
    </row>
    <row r="11" spans="1:9" ht="15.75" customHeight="1" x14ac:dyDescent="0.25">
      <c r="A11" s="7">
        <f t="shared" si="2"/>
        <v>2026</v>
      </c>
      <c r="B11" s="77">
        <v>5320208.7936000004</v>
      </c>
      <c r="C11" s="78">
        <v>10742000</v>
      </c>
      <c r="D11" s="78">
        <v>18396000</v>
      </c>
      <c r="E11" s="78">
        <v>16955000</v>
      </c>
      <c r="F11" s="78">
        <v>12529000</v>
      </c>
      <c r="G11" s="22">
        <f t="shared" si="0"/>
        <v>58622000</v>
      </c>
      <c r="H11" s="22">
        <f t="shared" si="1"/>
        <v>6390618.1642588675</v>
      </c>
      <c r="I11" s="22">
        <f t="shared" si="3"/>
        <v>52231381.835741132</v>
      </c>
    </row>
    <row r="12" spans="1:9" ht="15.75" customHeight="1" x14ac:dyDescent="0.25">
      <c r="A12" s="7">
        <f t="shared" si="2"/>
        <v>2027</v>
      </c>
      <c r="B12" s="77">
        <v>5313180.2696000002</v>
      </c>
      <c r="C12" s="78">
        <v>10984000</v>
      </c>
      <c r="D12" s="78">
        <v>18577000</v>
      </c>
      <c r="E12" s="78">
        <v>17171000</v>
      </c>
      <c r="F12" s="78">
        <v>13000000</v>
      </c>
      <c r="G12" s="22">
        <f t="shared" si="0"/>
        <v>59732000</v>
      </c>
      <c r="H12" s="22">
        <f t="shared" si="1"/>
        <v>6382175.5232113283</v>
      </c>
      <c r="I12" s="22">
        <f t="shared" si="3"/>
        <v>53349824.47678867</v>
      </c>
    </row>
    <row r="13" spans="1:9" ht="15.75" customHeight="1" x14ac:dyDescent="0.25">
      <c r="A13" s="7">
        <f t="shared" si="2"/>
        <v>2028</v>
      </c>
      <c r="B13" s="77">
        <v>5302655.902400001</v>
      </c>
      <c r="C13" s="78">
        <v>11208000</v>
      </c>
      <c r="D13" s="78">
        <v>18807000</v>
      </c>
      <c r="E13" s="78">
        <v>17348000</v>
      </c>
      <c r="F13" s="78">
        <v>13483000</v>
      </c>
      <c r="G13" s="22">
        <f t="shared" si="0"/>
        <v>60846000</v>
      </c>
      <c r="H13" s="22">
        <f t="shared" si="1"/>
        <v>6369533.6862449758</v>
      </c>
      <c r="I13" s="22">
        <f t="shared" si="3"/>
        <v>54476466.31375502</v>
      </c>
    </row>
    <row r="14" spans="1:9" ht="15.75" customHeight="1" x14ac:dyDescent="0.25">
      <c r="A14" s="7">
        <f t="shared" si="2"/>
        <v>2029</v>
      </c>
      <c r="B14" s="77">
        <v>5288831.4312000005</v>
      </c>
      <c r="C14" s="78">
        <v>11404000</v>
      </c>
      <c r="D14" s="78">
        <v>19093000</v>
      </c>
      <c r="E14" s="78">
        <v>17487000</v>
      </c>
      <c r="F14" s="78">
        <v>13959000</v>
      </c>
      <c r="G14" s="22">
        <f t="shared" si="0"/>
        <v>61943000</v>
      </c>
      <c r="H14" s="22">
        <f t="shared" si="1"/>
        <v>6352927.7746746866</v>
      </c>
      <c r="I14" s="22">
        <f t="shared" si="3"/>
        <v>55590072.225325316</v>
      </c>
    </row>
    <row r="15" spans="1:9" ht="15.75" customHeight="1" x14ac:dyDescent="0.25">
      <c r="A15" s="7">
        <f t="shared" si="2"/>
        <v>2030</v>
      </c>
      <c r="B15" s="77">
        <v>5271848.8320000004</v>
      </c>
      <c r="C15" s="78">
        <v>11567000</v>
      </c>
      <c r="D15" s="78">
        <v>19438000</v>
      </c>
      <c r="E15" s="78">
        <v>17587000</v>
      </c>
      <c r="F15" s="78">
        <v>14415000</v>
      </c>
      <c r="G15" s="22">
        <f t="shared" si="0"/>
        <v>63007000</v>
      </c>
      <c r="H15" s="22">
        <f t="shared" si="1"/>
        <v>6332528.3296276424</v>
      </c>
      <c r="I15" s="22">
        <f t="shared" si="3"/>
        <v>56674471.670372359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132.13165598202048</v>
      </c>
      <c r="I17" s="22">
        <f t="shared" si="4"/>
        <v>-132.13165598202048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2.86156085E-2</v>
      </c>
    </row>
    <row r="4" spans="1:8" ht="15.75" customHeight="1" x14ac:dyDescent="0.25">
      <c r="B4" s="24" t="s">
        <v>7</v>
      </c>
      <c r="C4" s="79">
        <v>7.6742338411162445E-2</v>
      </c>
    </row>
    <row r="5" spans="1:8" ht="15.75" customHeight="1" x14ac:dyDescent="0.25">
      <c r="B5" s="24" t="s">
        <v>8</v>
      </c>
      <c r="C5" s="79">
        <v>0.10312219262416282</v>
      </c>
    </row>
    <row r="6" spans="1:8" ht="15.75" customHeight="1" x14ac:dyDescent="0.25">
      <c r="B6" s="24" t="s">
        <v>10</v>
      </c>
      <c r="C6" s="79">
        <v>0.26317547022934851</v>
      </c>
    </row>
    <row r="7" spans="1:8" ht="15.75" customHeight="1" x14ac:dyDescent="0.25">
      <c r="B7" s="24" t="s">
        <v>13</v>
      </c>
      <c r="C7" s="79">
        <v>0.18498336639729573</v>
      </c>
    </row>
    <row r="8" spans="1:8" ht="15.75" customHeight="1" x14ac:dyDescent="0.25">
      <c r="B8" s="24" t="s">
        <v>14</v>
      </c>
      <c r="C8" s="79">
        <v>1.1323651869516026E-2</v>
      </c>
    </row>
    <row r="9" spans="1:8" ht="15.75" customHeight="1" x14ac:dyDescent="0.25">
      <c r="B9" s="24" t="s">
        <v>27</v>
      </c>
      <c r="C9" s="79">
        <v>5.9631406088710995E-2</v>
      </c>
    </row>
    <row r="10" spans="1:8" ht="15.75" customHeight="1" x14ac:dyDescent="0.25">
      <c r="B10" s="24" t="s">
        <v>15</v>
      </c>
      <c r="C10" s="79">
        <v>0.27240596587980348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0.21404759499982901</v>
      </c>
      <c r="D14" s="79">
        <v>0.21404759499982901</v>
      </c>
      <c r="E14" s="79">
        <v>0.193568715549021</v>
      </c>
      <c r="F14" s="79">
        <v>0.193568715549021</v>
      </c>
    </row>
    <row r="15" spans="1:8" ht="15.75" customHeight="1" x14ac:dyDescent="0.25">
      <c r="B15" s="24" t="s">
        <v>16</v>
      </c>
      <c r="C15" s="79">
        <v>0.26744325434108301</v>
      </c>
      <c r="D15" s="79">
        <v>0.26744325434108301</v>
      </c>
      <c r="E15" s="79">
        <v>0.16573269770381999</v>
      </c>
      <c r="F15" s="79">
        <v>0.16573269770381999</v>
      </c>
    </row>
    <row r="16" spans="1:8" ht="15.75" customHeight="1" x14ac:dyDescent="0.25">
      <c r="B16" s="24" t="s">
        <v>17</v>
      </c>
      <c r="C16" s="79">
        <v>7.4756260811182598E-2</v>
      </c>
      <c r="D16" s="79">
        <v>7.4756260811182598E-2</v>
      </c>
      <c r="E16" s="79">
        <v>8.4604296917149394E-2</v>
      </c>
      <c r="F16" s="79">
        <v>8.4604296917149394E-2</v>
      </c>
    </row>
    <row r="17" spans="1:8" ht="15.75" customHeight="1" x14ac:dyDescent="0.25">
      <c r="B17" s="24" t="s">
        <v>18</v>
      </c>
      <c r="C17" s="79">
        <v>6.3402887320680298E-3</v>
      </c>
      <c r="D17" s="79">
        <v>6.3402887320680298E-3</v>
      </c>
      <c r="E17" s="79">
        <v>2.0367532542598699E-2</v>
      </c>
      <c r="F17" s="79">
        <v>2.0367532542598699E-2</v>
      </c>
    </row>
    <row r="18" spans="1:8" ht="15.75" customHeight="1" x14ac:dyDescent="0.25">
      <c r="B18" s="24" t="s">
        <v>19</v>
      </c>
      <c r="C18" s="79">
        <v>6.21092892310622E-3</v>
      </c>
      <c r="D18" s="79">
        <v>6.21092892310622E-3</v>
      </c>
      <c r="E18" s="79">
        <v>1.0444988506886198E-2</v>
      </c>
      <c r="F18" s="79">
        <v>1.0444988506886198E-2</v>
      </c>
    </row>
    <row r="19" spans="1:8" ht="15.75" customHeight="1" x14ac:dyDescent="0.25">
      <c r="B19" s="24" t="s">
        <v>20</v>
      </c>
      <c r="C19" s="79">
        <v>3.1608414965395001E-2</v>
      </c>
      <c r="D19" s="79">
        <v>3.1608414965395001E-2</v>
      </c>
      <c r="E19" s="79">
        <v>4.2644623382114402E-2</v>
      </c>
      <c r="F19" s="79">
        <v>4.2644623382114402E-2</v>
      </c>
    </row>
    <row r="20" spans="1:8" ht="15.75" customHeight="1" x14ac:dyDescent="0.25">
      <c r="B20" s="24" t="s">
        <v>21</v>
      </c>
      <c r="C20" s="79">
        <v>2.24655626049719E-3</v>
      </c>
      <c r="D20" s="79">
        <v>2.24655626049719E-3</v>
      </c>
      <c r="E20" s="79">
        <v>1.2877355075427499E-2</v>
      </c>
      <c r="F20" s="79">
        <v>1.2877355075427499E-2</v>
      </c>
    </row>
    <row r="21" spans="1:8" ht="15.75" customHeight="1" x14ac:dyDescent="0.25">
      <c r="B21" s="24" t="s">
        <v>22</v>
      </c>
      <c r="C21" s="79">
        <v>4.349449752772401E-2</v>
      </c>
      <c r="D21" s="79">
        <v>4.349449752772401E-2</v>
      </c>
      <c r="E21" s="79">
        <v>0.15983899694633399</v>
      </c>
      <c r="F21" s="79">
        <v>0.15983899694633399</v>
      </c>
    </row>
    <row r="22" spans="1:8" ht="15.75" customHeight="1" x14ac:dyDescent="0.25">
      <c r="B22" s="24" t="s">
        <v>23</v>
      </c>
      <c r="C22" s="79">
        <v>0.35385220343911483</v>
      </c>
      <c r="D22" s="79">
        <v>0.35385220343911483</v>
      </c>
      <c r="E22" s="79">
        <v>0.3099207933766488</v>
      </c>
      <c r="F22" s="79">
        <v>0.3099207933766488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5.28E-2</v>
      </c>
    </row>
    <row r="27" spans="1:8" ht="15.75" customHeight="1" x14ac:dyDescent="0.25">
      <c r="B27" s="24" t="s">
        <v>39</v>
      </c>
      <c r="C27" s="79">
        <v>7.1999999999999998E-3</v>
      </c>
    </row>
    <row r="28" spans="1:8" ht="15.75" customHeight="1" x14ac:dyDescent="0.25">
      <c r="B28" s="24" t="s">
        <v>40</v>
      </c>
      <c r="C28" s="79">
        <v>0.25</v>
      </c>
    </row>
    <row r="29" spans="1:8" ht="15.75" customHeight="1" x14ac:dyDescent="0.25">
      <c r="B29" s="24" t="s">
        <v>41</v>
      </c>
      <c r="C29" s="79">
        <v>9.3299999999999994E-2</v>
      </c>
    </row>
    <row r="30" spans="1:8" ht="15.75" customHeight="1" x14ac:dyDescent="0.25">
      <c r="B30" s="24" t="s">
        <v>42</v>
      </c>
      <c r="C30" s="79">
        <v>0.13</v>
      </c>
    </row>
    <row r="31" spans="1:8" ht="15.75" customHeight="1" x14ac:dyDescent="0.25">
      <c r="B31" s="24" t="s">
        <v>43</v>
      </c>
      <c r="C31" s="79">
        <v>6.0299999999999999E-2</v>
      </c>
    </row>
    <row r="32" spans="1:8" ht="15.75" customHeight="1" x14ac:dyDescent="0.25">
      <c r="B32" s="24" t="s">
        <v>44</v>
      </c>
      <c r="C32" s="79">
        <v>6.2899999999999998E-2</v>
      </c>
    </row>
    <row r="33" spans="2:3" ht="15.75" customHeight="1" x14ac:dyDescent="0.25">
      <c r="B33" s="24" t="s">
        <v>45</v>
      </c>
      <c r="C33" s="79">
        <v>0.1643</v>
      </c>
    </row>
    <row r="34" spans="2:3" ht="15.75" customHeight="1" x14ac:dyDescent="0.25">
      <c r="B34" s="24" t="s">
        <v>46</v>
      </c>
      <c r="C34" s="79">
        <v>0.17920000000223518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0.60622461451248166</v>
      </c>
      <c r="D2" s="80">
        <v>0.60622461451248166</v>
      </c>
      <c r="E2" s="80">
        <v>0.51536612705138796</v>
      </c>
      <c r="F2" s="80">
        <v>0.37784848481914629</v>
      </c>
      <c r="G2" s="80">
        <v>0.27330287155544292</v>
      </c>
    </row>
    <row r="3" spans="1:15" ht="15.75" customHeight="1" x14ac:dyDescent="0.25">
      <c r="A3" s="5"/>
      <c r="B3" s="11" t="s">
        <v>118</v>
      </c>
      <c r="C3" s="80">
        <v>0.17923162516021199</v>
      </c>
      <c r="D3" s="80">
        <v>0.17923162516021199</v>
      </c>
      <c r="E3" s="80">
        <v>0.26164741834916622</v>
      </c>
      <c r="F3" s="80">
        <v>0.28245722799595196</v>
      </c>
      <c r="G3" s="80">
        <v>0.28204856344521706</v>
      </c>
    </row>
    <row r="4" spans="1:15" ht="15.75" customHeight="1" x14ac:dyDescent="0.25">
      <c r="A4" s="5"/>
      <c r="B4" s="11" t="s">
        <v>116</v>
      </c>
      <c r="C4" s="81">
        <v>0.12813030130658573</v>
      </c>
      <c r="D4" s="81">
        <v>0.12813030130658573</v>
      </c>
      <c r="E4" s="81">
        <v>0.12813030130658573</v>
      </c>
      <c r="F4" s="81">
        <v>0.20858421142932557</v>
      </c>
      <c r="G4" s="81">
        <v>0.22546959997360433</v>
      </c>
    </row>
    <row r="5" spans="1:15" ht="15.75" customHeight="1" x14ac:dyDescent="0.25">
      <c r="A5" s="5"/>
      <c r="B5" s="11" t="s">
        <v>119</v>
      </c>
      <c r="C5" s="81">
        <v>8.6413459020720576E-2</v>
      </c>
      <c r="D5" s="81">
        <v>8.6413459020720576E-2</v>
      </c>
      <c r="E5" s="81">
        <v>9.4856153292859957E-2</v>
      </c>
      <c r="F5" s="81">
        <v>0.13111007575557607</v>
      </c>
      <c r="G5" s="81">
        <v>0.21917896502573575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0.51895464514423084</v>
      </c>
      <c r="D8" s="80">
        <v>0.51895464514423084</v>
      </c>
      <c r="E8" s="80">
        <v>0.61647938960542548</v>
      </c>
      <c r="F8" s="80">
        <v>0.65095684168100365</v>
      </c>
      <c r="G8" s="80">
        <v>0.75318013091326164</v>
      </c>
    </row>
    <row r="9" spans="1:15" ht="15.75" customHeight="1" x14ac:dyDescent="0.25">
      <c r="B9" s="7" t="s">
        <v>121</v>
      </c>
      <c r="C9" s="80">
        <v>0.32931699485576921</v>
      </c>
      <c r="D9" s="80">
        <v>0.32931699485576921</v>
      </c>
      <c r="E9" s="80">
        <v>0.25911568039457455</v>
      </c>
      <c r="F9" s="80">
        <v>0.27723885931899639</v>
      </c>
      <c r="G9" s="80">
        <v>0.19852845842007169</v>
      </c>
    </row>
    <row r="10" spans="1:15" ht="15.75" customHeight="1" x14ac:dyDescent="0.25">
      <c r="B10" s="7" t="s">
        <v>122</v>
      </c>
      <c r="C10" s="81">
        <v>7.6432564000000008E-2</v>
      </c>
      <c r="D10" s="81">
        <v>7.6432564000000008E-2</v>
      </c>
      <c r="E10" s="81">
        <v>7.8836429999999999E-2</v>
      </c>
      <c r="F10" s="81">
        <v>5.1128461000000007E-2</v>
      </c>
      <c r="G10" s="81">
        <v>3.5261481666666671E-2</v>
      </c>
    </row>
    <row r="11" spans="1:15" ht="15.75" customHeight="1" x14ac:dyDescent="0.25">
      <c r="B11" s="7" t="s">
        <v>123</v>
      </c>
      <c r="C11" s="81">
        <v>7.5295795999999998E-2</v>
      </c>
      <c r="D11" s="81">
        <v>7.5295795999999998E-2</v>
      </c>
      <c r="E11" s="81">
        <v>4.5568499999999998E-2</v>
      </c>
      <c r="F11" s="81">
        <v>2.0675837999999998E-2</v>
      </c>
      <c r="G11" s="81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0.85991862525000007</v>
      </c>
      <c r="D14" s="82">
        <v>0.83566812777800015</v>
      </c>
      <c r="E14" s="82">
        <v>0.83566812777800015</v>
      </c>
      <c r="F14" s="82">
        <v>0.71781739033000003</v>
      </c>
      <c r="G14" s="82">
        <v>0.71781739033000003</v>
      </c>
      <c r="H14" s="83">
        <v>0.752</v>
      </c>
      <c r="I14" s="83">
        <v>0.51300000000000001</v>
      </c>
      <c r="J14" s="83">
        <v>0.51300000000000001</v>
      </c>
      <c r="K14" s="83">
        <v>0.51300000000000001</v>
      </c>
      <c r="L14" s="83">
        <v>0.29466954689199998</v>
      </c>
      <c r="M14" s="83">
        <v>0.29439541838000005</v>
      </c>
      <c r="N14" s="83">
        <v>0.33363830778949999</v>
      </c>
      <c r="O14" s="83">
        <v>0.29583883264650002</v>
      </c>
    </row>
    <row r="15" spans="1:15" ht="15.75" customHeight="1" x14ac:dyDescent="0.25">
      <c r="B15" s="16" t="s">
        <v>68</v>
      </c>
      <c r="C15" s="80">
        <f>iron_deficiency_anaemia*C14</f>
        <v>0.3349656974708301</v>
      </c>
      <c r="D15" s="80">
        <f t="shared" ref="D15:O15" si="0">iron_deficiency_anaemia*D14</f>
        <v>0.32551935619945521</v>
      </c>
      <c r="E15" s="80">
        <f t="shared" si="0"/>
        <v>0.32551935619945521</v>
      </c>
      <c r="F15" s="80">
        <f t="shared" si="0"/>
        <v>0.27961273979695039</v>
      </c>
      <c r="G15" s="80">
        <f t="shared" si="0"/>
        <v>0.27961273979695039</v>
      </c>
      <c r="H15" s="80">
        <f t="shared" si="0"/>
        <v>0.29292795515951553</v>
      </c>
      <c r="I15" s="80">
        <f t="shared" si="0"/>
        <v>0.19982984175110569</v>
      </c>
      <c r="J15" s="80">
        <f t="shared" si="0"/>
        <v>0.19982984175110569</v>
      </c>
      <c r="K15" s="80">
        <f t="shared" si="0"/>
        <v>0.19982984175110569</v>
      </c>
      <c r="L15" s="80">
        <f t="shared" si="0"/>
        <v>0.11478317529102995</v>
      </c>
      <c r="M15" s="80">
        <f t="shared" si="0"/>
        <v>0.11467639350316951</v>
      </c>
      <c r="N15" s="80">
        <f t="shared" si="0"/>
        <v>0.12996274902082353</v>
      </c>
      <c r="O15" s="80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0.47499999999999998</v>
      </c>
      <c r="D2" s="81">
        <v>0.47499999999999998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0.14499999999999999</v>
      </c>
      <c r="D3" s="81">
        <v>0.17300000000000001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0.60299999999999998</v>
      </c>
      <c r="F4" s="81">
        <v>0.60199999999999998</v>
      </c>
      <c r="G4" s="81">
        <v>0</v>
      </c>
    </row>
    <row r="5" spans="1:7" x14ac:dyDescent="0.25">
      <c r="B5" s="43" t="s">
        <v>169</v>
      </c>
      <c r="C5" s="80">
        <f>1-SUM(C2:C4)</f>
        <v>0.252</v>
      </c>
      <c r="D5" s="80">
        <f>1-SUM(D2:D4)</f>
        <v>0.22399999999999998</v>
      </c>
      <c r="E5" s="80">
        <f>1-SUM(E2:E4)</f>
        <v>0.39700000000000002</v>
      </c>
      <c r="F5" s="80">
        <f>1-SUM(F2:F4)</f>
        <v>0.39800000000000002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0.43975999999999998</v>
      </c>
      <c r="D2" s="144">
        <v>0.43595</v>
      </c>
      <c r="E2" s="144">
        <v>0.43215000000000003</v>
      </c>
      <c r="F2" s="144">
        <v>0.42832999999999999</v>
      </c>
      <c r="G2" s="144">
        <v>0.42448000000000002</v>
      </c>
      <c r="H2" s="144">
        <v>0.42027000000000003</v>
      </c>
      <c r="I2" s="144">
        <v>0.41607</v>
      </c>
      <c r="J2" s="144">
        <v>0.41189999999999999</v>
      </c>
      <c r="K2" s="144">
        <v>0.40776000000000001</v>
      </c>
      <c r="L2" s="144">
        <v>0.40362999999999999</v>
      </c>
      <c r="M2" s="144">
        <v>0.39953000000000005</v>
      </c>
      <c r="N2" s="144">
        <v>0.39545000000000002</v>
      </c>
      <c r="O2" s="144">
        <v>0.39143</v>
      </c>
      <c r="P2" s="144">
        <v>0.38746999999999998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0.12183999999999999</v>
      </c>
      <c r="D4" s="144">
        <v>0.12210000000000001</v>
      </c>
      <c r="E4" s="144">
        <v>0.12237999999999999</v>
      </c>
      <c r="F4" s="144">
        <v>0.12268000000000001</v>
      </c>
      <c r="G4" s="144">
        <v>0.12298000000000001</v>
      </c>
      <c r="H4" s="144">
        <v>0.12314</v>
      </c>
      <c r="I4" s="144">
        <v>0.12330999999999999</v>
      </c>
      <c r="J4" s="144">
        <v>0.12348000000000001</v>
      </c>
      <c r="K4" s="144">
        <v>0.12365</v>
      </c>
      <c r="L4" s="144">
        <v>0.12381</v>
      </c>
      <c r="M4" s="144">
        <v>0.12396000000000001</v>
      </c>
      <c r="N4" s="144">
        <v>0.12412000000000001</v>
      </c>
      <c r="O4" s="144">
        <v>0.12428</v>
      </c>
      <c r="P4" s="144">
        <v>0.12446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0.28895150209864096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0.21312957223802137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0.11921982271709249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0.47500000000000003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0.60233333333333328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58.226999999999997</v>
      </c>
      <c r="D13" s="143">
        <v>55.741999999999997</v>
      </c>
      <c r="E13" s="143">
        <v>53.366</v>
      </c>
      <c r="F13" s="143">
        <v>51.137</v>
      </c>
      <c r="G13" s="143">
        <v>49.027999999999999</v>
      </c>
      <c r="H13" s="143">
        <v>47.03</v>
      </c>
      <c r="I13" s="143">
        <v>45.118000000000002</v>
      </c>
      <c r="J13" s="143">
        <v>43.304000000000002</v>
      </c>
      <c r="K13" s="143">
        <v>41.58</v>
      </c>
      <c r="L13" s="143">
        <v>39.927999999999997</v>
      </c>
      <c r="M13" s="143">
        <v>38.372</v>
      </c>
      <c r="N13" s="143">
        <v>36.856999999999999</v>
      </c>
      <c r="O13" s="143">
        <v>35.436</v>
      </c>
      <c r="P13" s="143">
        <v>34.094999999999999</v>
      </c>
    </row>
    <row r="14" spans="1:16" x14ac:dyDescent="0.25">
      <c r="B14" s="16" t="s">
        <v>170</v>
      </c>
      <c r="C14" s="143">
        <f>maternal_mortality</f>
        <v>1.78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0.24299999999999999</v>
      </c>
      <c r="E2" s="92">
        <f>food_insecure</f>
        <v>0.24299999999999999</v>
      </c>
      <c r="F2" s="92">
        <f>food_insecure</f>
        <v>0.24299999999999999</v>
      </c>
      <c r="G2" s="92">
        <f>food_insecure</f>
        <v>0.24299999999999999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0.24299999999999999</v>
      </c>
      <c r="F5" s="92">
        <f>food_insecure</f>
        <v>0.24299999999999999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8.5805562759711532E-2</v>
      </c>
      <c r="D7" s="92">
        <f>diarrhoea_1_5mo/26</f>
        <v>9.0562458279999605E-2</v>
      </c>
      <c r="E7" s="92">
        <f>diarrhoea_6_11mo/26</f>
        <v>9.0562458279999605E-2</v>
      </c>
      <c r="F7" s="92">
        <f>diarrhoea_12_23mo/26</f>
        <v>6.9499546401923074E-2</v>
      </c>
      <c r="G7" s="92">
        <f>diarrhoea_24_59mo/26</f>
        <v>6.9499546401923074E-2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0.24299999999999999</v>
      </c>
      <c r="F8" s="92">
        <f>food_insecure</f>
        <v>0.24299999999999999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0.64400000000000002</v>
      </c>
      <c r="E9" s="92">
        <f>IF(ISBLANK(comm_deliv), frac_children_health_facility,1)</f>
        <v>0.64400000000000002</v>
      </c>
      <c r="F9" s="92">
        <f>IF(ISBLANK(comm_deliv), frac_children_health_facility,1)</f>
        <v>0.64400000000000002</v>
      </c>
      <c r="G9" s="92">
        <f>IF(ISBLANK(comm_deliv), frac_children_health_facility,1)</f>
        <v>0.64400000000000002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8.5805562759711532E-2</v>
      </c>
      <c r="D11" s="92">
        <f>diarrhoea_1_5mo/26</f>
        <v>9.0562458279999605E-2</v>
      </c>
      <c r="E11" s="92">
        <f>diarrhoea_6_11mo/26</f>
        <v>9.0562458279999605E-2</v>
      </c>
      <c r="F11" s="92">
        <f>diarrhoea_12_23mo/26</f>
        <v>6.9499546401923074E-2</v>
      </c>
      <c r="G11" s="92">
        <f>diarrhoea_24_59mo/26</f>
        <v>6.9499546401923074E-2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0.24299999999999999</v>
      </c>
      <c r="I14" s="92">
        <f>food_insecure</f>
        <v>0.24299999999999999</v>
      </c>
      <c r="J14" s="92">
        <f>food_insecure</f>
        <v>0.24299999999999999</v>
      </c>
      <c r="K14" s="92">
        <f>food_insecure</f>
        <v>0.24299999999999999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0.36599999999999999</v>
      </c>
      <c r="I17" s="92">
        <f>frac_PW_health_facility</f>
        <v>0.36599999999999999</v>
      </c>
      <c r="J17" s="92">
        <f>frac_PW_health_facility</f>
        <v>0.36599999999999999</v>
      </c>
      <c r="K17" s="92">
        <f>frac_PW_health_facility</f>
        <v>0.36599999999999999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2.1600000000000001E-2</v>
      </c>
      <c r="I18" s="92">
        <f>frac_malaria_risk</f>
        <v>2.1600000000000001E-2</v>
      </c>
      <c r="J18" s="92">
        <f>frac_malaria_risk</f>
        <v>2.1600000000000001E-2</v>
      </c>
      <c r="K18" s="92">
        <f>frac_malaria_risk</f>
        <v>2.1600000000000001E-2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0.53</v>
      </c>
      <c r="M23" s="92">
        <f>famplan_unmet_need</f>
        <v>0.53</v>
      </c>
      <c r="N23" s="92">
        <f>famplan_unmet_need</f>
        <v>0.53</v>
      </c>
      <c r="O23" s="92">
        <f>famplan_unmet_need</f>
        <v>0.53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0.32388344957237214</v>
      </c>
      <c r="M24" s="92">
        <f>(1-food_insecure)*(0.49)+food_insecure*(0.7)</f>
        <v>0.5410299999999999</v>
      </c>
      <c r="N24" s="92">
        <f>(1-food_insecure)*(0.49)+food_insecure*(0.7)</f>
        <v>0.5410299999999999</v>
      </c>
      <c r="O24" s="92">
        <f>(1-food_insecure)*(0.49)+food_insecure*(0.7)</f>
        <v>0.5410299999999999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0.13880719267387379</v>
      </c>
      <c r="M25" s="92">
        <f>(1-food_insecure)*(0.21)+food_insecure*(0.3)</f>
        <v>0.23186999999999999</v>
      </c>
      <c r="N25" s="92">
        <f>(1-food_insecure)*(0.21)+food_insecure*(0.3)</f>
        <v>0.23186999999999999</v>
      </c>
      <c r="O25" s="92">
        <f>(1-food_insecure)*(0.21)+food_insecure*(0.3)</f>
        <v>0.23186999999999999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0.13595166884994495</v>
      </c>
      <c r="M26" s="92">
        <f>(1-food_insecure)*(0.3)</f>
        <v>0.2271</v>
      </c>
      <c r="N26" s="92">
        <f>(1-food_insecure)*(0.3)</f>
        <v>0.2271</v>
      </c>
      <c r="O26" s="92">
        <f>(1-food_insecure)*(0.3)</f>
        <v>0.2271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0.40135768890380902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2.1600000000000001E-2</v>
      </c>
      <c r="D33" s="92">
        <f t="shared" si="3"/>
        <v>2.1600000000000001E-2</v>
      </c>
      <c r="E33" s="92">
        <f t="shared" si="3"/>
        <v>2.1600000000000001E-2</v>
      </c>
      <c r="F33" s="92">
        <f t="shared" si="3"/>
        <v>2.1600000000000001E-2</v>
      </c>
      <c r="G33" s="92">
        <f t="shared" si="3"/>
        <v>2.1600000000000001E-2</v>
      </c>
      <c r="H33" s="92">
        <f t="shared" si="3"/>
        <v>2.1600000000000001E-2</v>
      </c>
      <c r="I33" s="92">
        <f t="shared" si="3"/>
        <v>2.1600000000000001E-2</v>
      </c>
      <c r="J33" s="92">
        <f t="shared" si="3"/>
        <v>2.1600000000000001E-2</v>
      </c>
      <c r="K33" s="92">
        <f t="shared" si="3"/>
        <v>2.1600000000000001E-2</v>
      </c>
      <c r="L33" s="92">
        <f t="shared" si="3"/>
        <v>2.1600000000000001E-2</v>
      </c>
      <c r="M33" s="92">
        <f t="shared" si="3"/>
        <v>2.1600000000000001E-2</v>
      </c>
      <c r="N33" s="92">
        <f t="shared" si="3"/>
        <v>2.1600000000000001E-2</v>
      </c>
      <c r="O33" s="92">
        <f t="shared" si="3"/>
        <v>2.1600000000000001E-2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2020-03-24T06:50:11Z</dcterms:modified>
</cp:coreProperties>
</file>