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1F325B7E-3A05-4934-B1D4-7D46D1AF4F7B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I16" i="2" s="1"/>
  <c r="G17" i="2"/>
  <c r="H17" i="2"/>
  <c r="G18" i="2"/>
  <c r="H18" i="2"/>
  <c r="G19" i="2"/>
  <c r="H19" i="2"/>
  <c r="I19" i="2"/>
  <c r="G20" i="2"/>
  <c r="H20" i="2"/>
  <c r="G21" i="2"/>
  <c r="H21" i="2"/>
  <c r="I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I37" i="2" s="1"/>
  <c r="G38" i="2"/>
  <c r="H38" i="2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38" i="2"/>
  <c r="I24" i="2"/>
  <c r="I22" i="2"/>
  <c r="I18" i="2"/>
  <c r="I32" i="2"/>
  <c r="I20" i="2"/>
  <c r="I29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6" i="51"/>
  <c r="I15" i="2"/>
  <c r="I14" i="2"/>
  <c r="I13" i="2"/>
  <c r="I11" i="2"/>
  <c r="I9" i="2"/>
  <c r="I8" i="2"/>
  <c r="I7" i="2"/>
  <c r="I6" i="2"/>
  <c r="I5" i="2"/>
  <c r="I4" i="2"/>
  <c r="I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1495C79-3B42-48E3-A553-5CC48A9F50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59ADA6F-8F2A-484F-9394-686F00DA5784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C124F06C-EC4E-4334-B22C-878E0E7AD4B4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1AAD445F-27B6-4B1B-BFBA-154ACC0CB0D3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205AD04C-32CB-43B8-A47B-0A7F024B5898}">
      <text>
        <r>
          <rPr>
            <sz val="9"/>
            <color indexed="81"/>
            <rFont val="Tahoma"/>
            <charset val="1"/>
          </rPr>
          <t>Source: UNICEF Data (global level) [Filler data]</t>
        </r>
      </text>
    </comment>
    <comment ref="C12" authorId="0" shapeId="0" xr:uid="{031906D8-C7E3-470F-9A83-1901009C7DDE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78493A1D-394E-4A80-BA97-7610045CD0C9}">
      <text>
        <r>
          <rPr>
            <sz val="9"/>
            <color indexed="81"/>
            <rFont val="Tahoma"/>
            <charset val="1"/>
          </rPr>
          <t>Source: WHO Global Health Observatory (Region level)</t>
        </r>
      </text>
    </comment>
    <comment ref="C16" authorId="0" shapeId="0" xr:uid="{F88DEE67-FC76-4FEE-AE99-7A6DC27BC69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DD5DC3AE-E53B-4D73-A433-E99911954078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F2AFE7C1-9C05-4DCC-A4C2-DF5898BBD5A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AEE2228-2934-477D-A35C-98B6B9F770FC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959413EC-6219-42D8-9D5C-C694F2750B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A75A7F6-CCA3-48A4-84CA-F337B9287CDD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87B81F15-BB1E-41D5-B868-1478C6D9A3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E9A5115-1369-43A1-91A2-5790A0BB7B7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0EBD10E7-DBCE-4C2B-A902-F562D0BCED8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C3AD4F3B-5109-494F-B862-91BA5FE4024F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9F86A8B-BBC8-4CB9-90A9-54FA65F003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2C17438C-7691-42BD-835F-F00F01052D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DEB816D0-0ADC-405E-81AE-7F363A7406CA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683F0959-770A-4807-85EB-74488EDEA75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619AE451-C6AA-44FE-9E72-CBB18E0DA917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3F69D7E4-BCE9-41A1-BE2A-B1E3C3B1A48A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95E84088-A1BF-416F-863F-F554D2DCF9D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6CCCEC7D-AB0F-4CA7-BB43-DDA825EC507B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F304B45B-729E-47A7-A8D5-C5A30466A9E2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73FAD93F-4524-433B-B959-2248DD69030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4796B4D9-5398-4CDF-BC73-67C8AB68902B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F41C0FE2-FBB9-4D7D-9AD5-87CD2106486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14E58F0B-B938-4638-80DA-4F1E90B9338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4E4D5958-2640-4DC2-BC95-7493B1E9DB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5F87EED2-DB44-4351-8D3F-03BEDF05D5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BEE0A5EF-E006-454B-BC3F-D4D4AA5341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3E07856-9A11-41FB-9FA0-ED901A0810B9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 [Filler data]</t>
        </r>
      </text>
    </comment>
    <comment ref="C59" authorId="0" shapeId="0" xr:uid="{0688CC15-2303-409A-A713-D0885AB26BCD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51B7B751-D9AC-4842-BBF3-B9814495BC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C31E55B1-B927-4697-99D2-F601855A9E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91C15AB7-E147-4E99-8763-9A6DA052DB7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D95801D-18FC-4EEC-9893-7765BD46AC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300A2900-0720-493C-9456-2891A9FEAA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E172D539-5435-4A6A-8294-1A64F948D9C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70DFDC82-A795-4E76-8C55-05F8CCB91CB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DD874985-27F1-41E6-A45E-FF480C3FDE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1E3B305-45CF-4015-9228-3ACA9153A64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74106E79-D092-4845-A19A-5991CDB00E1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B760398C-36DF-4450-8052-678F36E4DF7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9B2BD9E-FEF3-447B-9B7A-5ED208005C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9DAE5107-6B8A-4E9A-996E-98A3B0B9CF1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9D87AD1E-4A75-41E6-8A1E-9560CF3FAA3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0ABD6BA9-1FE7-41C2-B757-575C8938293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1734C4A9-FE76-482F-92BF-FF264D4B8B2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8CCDD91-9AF8-4255-A252-9A61E64FB3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CEBC028C-4807-4D0B-84AD-F9A2103904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B2A697F6-6E5E-43D9-B06E-D03C9D6703C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989B8FBF-B4A1-448F-98EF-D711BCB15CE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511D7EE8-08E1-4F98-849C-E5188648965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46F14B44-47CE-42F4-BC2F-E7FC729E14B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397B271D-9976-4CAB-A059-2548342BA9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A9F339F2-3063-4F8A-8425-359EDB6502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8495AAEE-8D67-4BC8-A43E-76A04E11C79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223539ED-DD30-4714-ABF0-BB8DA3BE921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FBCB749C-35EA-45C8-ADDA-BC2058EE08D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7DE53195-5656-4AC1-8D70-CA0CB417F59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3739EB93-EAFD-4A73-8B17-D4007BA37C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894DF69F-23B5-4A58-8E26-9729C21145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A1188617-B34A-4178-AC59-50CD6DE8732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6AF8851E-D80C-4639-90C8-5AD5727D9B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6BD02575-DBBA-470A-9EE2-B66EA84BEB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794CBC8D-6795-4511-BB7B-7B7F4A4F865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902348E1-6C6D-4AD2-8B7D-7706080B7A8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2789C02-ABFD-40F5-A7BD-E9BD14F106F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F4EE4EFE-2D46-402F-A29D-BB43D68715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1BB128A5-D44A-4374-AD98-11FF68C77A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25FA8652-981C-4494-B0E9-2D07E2FB96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3C26B7F-3103-4DD7-8A0F-349E5E01FEB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F2392167-CE35-4AB3-AC0E-D81ADCB2FF4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B26374F4-D759-4280-9AA5-576D0B9D30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7C5974C7-25FC-4F65-813F-C51CF9983A0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24D6E4DE-89AA-4977-80A3-D29B503C86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5F8F8215-A9ED-4584-8759-E2384E19034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5DE5B089-D544-46AB-892F-DF8681BB2A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47B5E936-85EF-47A3-A5CB-812E807DCD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9E47F069-5449-4231-B8E4-7ECF78C743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F8BE9261-212E-4253-95A3-3038E3F296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436233A-EBE4-4484-97CE-01A27617A7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034B5527-15AC-4385-A25D-F74F07D1DF7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7A473320-4320-4BF4-891F-BE75ACAC0F4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382FAD0E-AA07-45A5-8BEE-51839B7E91C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A98DD786-C56E-4AF2-893B-09316F3DD82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03DCCCD5-E481-40BF-A07D-904AA650C02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13653CCA-80B8-4020-9EE6-0957E5DD72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4F983A26-3E46-4DE5-9D68-413D0B2337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650D2AC1-8DCC-4033-9407-18B5832D38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21FA1D37-EA98-4813-BFC9-BD1F113691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282A3899-E1DD-4CEC-AFD3-DF6504231D4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898F61A-D5DC-4304-8594-BB1798B9F71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255E142B-44BF-4322-8B8C-32D3F7FD86F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D613B585-52CA-4DDB-90F0-6A0265B3D7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FD175452-ED5E-4954-8CAE-32699411D7B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AC176B49-E4F5-4BEE-8C55-6F4BE93F41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4089D15-8A79-4A13-BF82-67CC7A382C0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01808AAA-502C-4346-9CF0-647C56BC30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15881DC0-C952-4DEE-B123-74CB7D5A8FE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FF40A05-9FE8-4FF7-B9AC-BF84C9B4A1C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D9657B8D-9ED6-4918-9C26-FB6A22C120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D172386-0E68-4CD1-A2FE-33DA018E5A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0045B1CF-CA38-42C0-BBFB-DCC2919263C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41BE9B96-FBCE-4360-AB5B-64B81DA11AB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4C43F60D-273E-49F9-A2E3-C65D92FDBD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EE345232-5905-4F99-81A5-32EB7D31A1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FFE01B94-B936-4939-ACD4-EAF620932E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9CCB68D3-2561-4558-8DD3-8CCA02E4789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A436D77-D3DE-4B98-A602-AA3D231740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AA3815EE-B8FB-4637-9039-7B502F2C67F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59ADC6A0-199D-4133-A41A-3F8AA78445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28C55BD-C792-428A-B4CF-C3B0567357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2700BE29-891D-4F76-9E35-128D33CEBD3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9A5F9FE-D875-4770-AA24-AA7397F172C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EA803F00-437B-4706-8543-4296B1CADD4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DDE65DE2-FBD3-414C-BB07-48E2FFF08D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80AF6ED8-3B80-4733-A00E-847E9FA0184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268C4936-9293-49B1-BC66-67A071468C9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2CFA535D-4DC6-419A-8A7B-23FCD0F8079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4A0D8217-9082-426E-A114-5178DF668F5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0CB2246-11B6-453A-9B14-5285054A988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F1E134CC-D93A-497D-AF2E-DB25F4A0132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64CB55A8-D88F-4F7C-B5EB-5D209AB2A46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FDD81152-F0C5-482D-A7EB-E0AEFEAFF9E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B0036EC2-9F42-400C-BDE6-0A17EE43EC1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AE51F2FA-3AF5-41F7-97B8-7BE07A89FE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CA115A92-D607-4771-BB5B-9F1925B65D7F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BAD30332-477C-4807-A4AB-CA6FC85AD67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6499B1B5-CC51-449E-A9EC-C7085C4B4E8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DD1856EE-A078-48F5-90AE-97055C6BED3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3415CE2B-C1DC-43B5-9E2F-B1B0B062236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E59AC158-CE31-43CF-86E8-73F5BFA063C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AB744042-9255-4561-8F19-360144474B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3EB6159D-8417-404B-BD57-D38EDB6C585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B45CE3D7-2E66-4F8D-AE28-5FC35AA45B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E9D9098D-472F-4764-8FFA-0819FE47ED8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1DE3ECA0-8CDE-460B-9DBF-240D7E54737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6BB6D758-4E27-40CE-B913-60D46A8151A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9C2CF043-B8BF-489F-BDCC-657C58D35AE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2E66A9D4-4050-4EF3-ADC7-E66AA796BC2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9BFEC168-ECEC-4E5C-9D01-700DBEBE0FF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B981B284-F808-473E-8E6C-A8A5EC0C3FD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AC3FD3E-E761-4124-BB5B-B95B1018DEF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5F311A1-4D7C-40D7-8C7D-0BC6E7DDCD5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C207529E-3857-4541-8CDE-CF53FA4B58D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079363BA-6805-4BFB-8DDB-5F71F6D85E0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0DC2B569-1DCC-4BD4-837F-5F652E387A72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B3C462E9-043A-49AD-BC77-911D7DC4504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70B17911-A5CF-4219-AB1F-5DF169E32FD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3FD5AE8B-E729-4D23-9EDC-111B929FD0B4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CB6CE0C5-6821-4796-A54D-D8F0E76B0F5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856A87C-E88F-4C26-B585-95A8326AB7A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C1D20719-7FCB-4D5F-A84B-BA95B7494A9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9A5D5DDD-C354-45B3-A9FD-1606EE64A29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CFD5D5AB-2D2C-4801-8047-B1FB68219C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FE587DF0-00A3-4CE3-8A3D-03230B0AD79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CF67F9A-2585-43AA-8C96-F458C0D585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418B25E1-FC43-48CF-8AF5-04EDDCB1465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31F8AA85-E113-4D48-B0D5-7AB886AE926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6AF5ECE1-22F4-4FDC-9C01-38CEB487C2A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8D46534C-09E9-4B21-A100-509CD125C6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02E04EAE-015B-442E-92D5-9464D4053DF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C1C5A7CC-9CCC-4CE0-A11F-45A6971876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0D96654E-12D1-46EF-B0EC-CBD252BA230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F575D867-0CB2-4DFE-BDB5-4DC57F48066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59629EDC-4F40-43A7-A7E5-FF4A5114F1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714272F2-6D84-425F-AF52-6F2787A95F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6547FE32-916E-41C7-9070-990EDF48835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49D531EC-7A7F-44E4-AC48-051E54F7CBA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D654B200-F51D-49CB-89D0-7931929030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D0FF0464-F765-426C-BCFA-50EEF74D7D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76E8FF18-097C-4E9B-9A3C-230E0AFEF3D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90626823-8C84-47DA-A679-318EEDDEB1A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2D888DFF-7EF6-4B4B-B77A-BBEDB17B18A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165C594D-69D9-4591-9126-8745E12345E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78D598AB-8EE3-4D3B-A695-346415CCE7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838A8434-46B2-4386-AAAC-932198FE5E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E0DD63ED-5F25-41B8-A55E-9DD02C0FA5C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FBAC2C1B-342E-4491-B856-7A02680A6C9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F2D9B251-28C2-4DE7-B64B-98442853F8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EF116F07-6C1C-47E5-B51C-9AD439FEFA2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81541712-9EB9-4678-9245-78CE9789A5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E88E6E45-DE20-458A-B259-4D10B4E3128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A1566D1F-73C1-40EC-91D0-A579E730466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FF111A9-064D-4254-A194-0559FF966F0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CE4B5C47-B51A-4789-879A-749EEAB257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E2451EB-B91E-456A-A123-4DEB2BD74C7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DCEB79C7-35F6-4B78-A50B-48D0650282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7B8CD59B-C475-4F4E-BA34-6E57E792B0E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1F988FE5-73C7-4AFD-930B-FDD8BFAA53D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3968BFFE-7778-46D6-B01B-8B717FB3462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F3E113C0-828D-4EF6-81AA-436E9C7EF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9F89A560-92DD-48ED-86AD-E31219BC7EF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95D36129-015D-42DE-97A6-B26832B3D1F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E650C90C-243B-44C2-B767-ED1212201A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744DAE0C-05F7-4683-AB84-3CE09482A77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9E399C1-B888-4755-9F63-548C8C72053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87F17A2B-B141-4131-B827-A75CF9050AF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43BD1BB2-4F18-40BD-918A-ABDBEF99FB2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40C54C30-27A5-4989-8282-DA0D5B26197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87C56084-2703-4854-8E1C-BC2BE0639DF7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A4A5947A-F5CB-4D7D-8EF7-0AF822243732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F578C53D-B5E4-4F86-BC31-6EA5F506AE4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1C98908B-46D8-4E94-8E41-9063BD038C7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19E1E4AB-74DE-4C88-A092-595389E8283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FD1321C8-7AB2-4DCF-8DF2-86D3050B2D6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14416C52-2498-4FE1-84A6-254F86B00A8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B90B3E63-504A-4B50-8903-25A73C46F90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1C976851-CBC2-4601-B90E-412B3AB1179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07DED612-CBC9-43A4-B6FA-EDFD22767342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208A1A08-5508-4837-A120-7C351BCE9829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A3EAAB1E-3AE6-41EE-9EB4-F5362F5B905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4CB4CE64-F16F-4D8F-8807-A20C647037D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904A1E12-123D-42D2-B089-85E5E4C2C08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573C4D8A-1B93-46D1-A1E2-31EFE653042D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78B872E6-A716-466E-923E-C945D5BCC3B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B53BDF3E-8D36-4CBC-892C-A742A21FC79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1646D7FA-AF67-407C-883B-4C239F36DF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76C01BA7-5D42-4DF9-97D7-BD081474ED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5162217B-F962-4FBB-8299-8653DC2C4C4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2F347EF-A26A-4F9B-BDE1-F36CB541943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44C42FF5-FB28-4D28-8790-B771FE91FB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ED51B52-D2BC-4380-AE77-7A26419B0B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552DADBB-D5D9-4173-A306-9392BAFB0C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12447467-AED2-4E0C-A487-23825E584E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B4E6E87D-45E2-4110-9D59-892DBFAFB96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8E7F888E-AE49-4ADD-8175-360286F227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27F24978-29A9-415D-8F24-199FFC761C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98C26A98-5818-45B6-A81B-377DFBA1A91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1F947CE5-0CCA-4443-8AEC-7884F1A4E4A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862DE0F6-7B16-4D27-AE81-CEA89E70FA9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2DC061C5-D1CE-4F79-825A-4D07901672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550F92CF-4CA2-476B-8980-8AEF2A60A9D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4649F049-29C3-4882-B9B7-D57B67A42D2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691F485A-4B1D-4E02-8356-6DB54905B1D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3C1C2EC8-3F73-4B31-B667-BDD4E89716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44BED75E-1AC3-4979-8809-A40A1DF89DE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BAE5C9C4-D3E5-4C65-8C80-36B1F5C8E6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13BA941-53D9-402D-A839-6167C5AEB0C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CC773389-A36F-49B9-A16B-429E5472D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310A63EA-9BAB-47DD-8109-F68B56C6237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64ED57AA-17A1-42A5-B8FB-B449432F80B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D0496ECB-5F9F-423D-9163-6F302B752E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DE58DDFF-6262-4D72-9C6B-EBDD63F53D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CC45E263-59C9-4396-9080-F445509AA0A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7B3F724-D0B5-4B96-89EE-5C67291A062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6475F273-B197-4F28-B6E9-6C543F5FF91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3B4A58B5-456F-49E0-B725-985C9266D2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92B2861F-C8C8-4EA2-9DF3-527D5B1F4E5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2FDCB9D0-F1B3-4C66-835B-FB65FB49F15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C7DC78B4-9271-437F-A859-95514167B21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67E600F0-0F03-47D7-8690-8C8633E73D9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725E94F-E6DA-4F9C-B94B-10C11E5300E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9F064EE9-6C36-4A58-9C22-19CD2978157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9225C6B-AEAE-4347-83C8-4E1789F866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DBA0C477-E23E-424E-9A43-8FA9210F544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199ED9B1-4DB3-462D-85C1-9182EB1D22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066C4B4-83B6-43C1-8C52-860846859DB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3B8D78EF-806B-4BEC-9CD4-A42A946EB35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69D16514-7A59-4409-8AA6-CEC6B0FA566D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666E94FF-C698-4C51-B4E3-ADC0FF2011E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205BFF38-BF8C-46F7-A73F-856BB36700C9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0B7D5C84-D3E5-48F7-8228-A0D9442CAFB1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34844A7-1A86-4EE3-885D-37958C07041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6031B0BF-EF50-4FB5-9511-FA1CB94E148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8215A690-7062-4D67-9E87-EA3616419B2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D4CABC30-AD7C-4B4D-982B-85A85A3B847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6FDE3E90-716D-48AF-847B-155CB337A10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42D6994C-D44A-4BE3-947D-E2C6566ECA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E4E77C28-C811-4882-8DC1-F88A882CDF6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6689952E-9269-4B13-AA21-A028F885FCB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EA91BB76-3203-4D58-B509-029A64904AC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FB3737A7-B653-4FC5-88C4-3B669EDB7D7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EC15A2DC-9B7D-4170-990A-86408074C9B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2A56AA47-5D2D-496B-B164-912C8C95218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520C8E90-4046-4580-BF84-7A9384F58057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1FE48360-3845-4E35-A0DF-E01A863DDEF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5AB5019-00AA-48F1-8DF4-4E032D2405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1A81072D-98E0-457E-852A-D7AE4D572F42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10C72497-223C-4B7A-8543-CAB21718A18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E95389B-F425-43B7-A5C3-64D7E4306D0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35ABD1A2-648D-458E-A769-8A169CA54E63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A61C292D-0126-4B49-AA84-990B7521AD2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1948C72B-55F6-4584-B355-2C229DC82206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BCAB10EC-DA66-4E7A-858B-7C0C88C133E0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CAB71541-C822-4BD3-915C-2D567184F90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A86C7B73-D5D8-4ACB-833A-62E3FECA561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E5D88D23-F9EC-4B1B-A884-E22E7065039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1DF8A1A4-DBE6-4C0D-A2E4-CC1BDC4DFAD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87945DC4-5394-4055-B889-34F958E617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5124F110-966B-46A3-8214-EA563310DDAA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9C966833-7DCE-4AD6-97B1-F063BC961BA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DDD5F154-36DF-4051-B92C-02AE562D7FF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28EC1801-4BFA-4FAF-90D5-CF42D2709443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EECE0C3-E5EE-4536-9550-F3C8E6715DF5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A44CFB8E-8964-4D02-902E-2E4476508384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F4C45E24-EF4A-47CE-9BE3-0152B7C27BD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50E2BB8E-D596-470C-9648-0B80FC99993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FBC8A28-AE09-4B8C-BE09-30C31D8AE0A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83747814-A3CA-4E65-BFC1-D1AEB7664CCB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06BAD0EA-C133-4E8C-A4C2-6FF30E5724C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826A2F76-1012-4BF6-9BB4-116927887BE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5D825E8E-A98A-401B-A030-C0FFDF2BD45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E5B1BBEF-726E-4049-84DC-F02AF6E4D30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87318CA8-8756-400B-8191-706291235A2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C9FF3AB8-E53F-4994-9C7C-2973AE747E7C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4DE272D0-DAAC-48EC-ADA6-F65A62FA9767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4B8825B5-51FA-430A-B47B-4E05765F2B5E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F338E2F-1DDD-4A95-B0D0-BEF77F7ACBE8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7569ECF4-F949-4A35-B549-8EEA9C03F06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7C9FDD74-C239-46F7-BC6C-87AC68B229F6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05C8163F-3110-41A9-B8E7-E999B8953C0D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9509CD97-0653-48DC-B452-17EA9477D9D3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E96AC5FF-CB34-4159-9014-8AFCE9DD3FBF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9B1A32F2-8171-4A93-9206-5612F7E6AB9E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F0468D03-18F5-4E59-9C60-E01DF0DD07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A02D750E-7E9B-44E2-8905-58CDE91DC583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EEDA10EC-2FC1-44B0-A42B-BA967AB9A99C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5FC4AC3C-E98C-4E7E-8501-5D0EA35A312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<sst xmlns="http://schemas.openxmlformats.org/spreadsheetml/2006/main" count="1102" uniqueCount="271">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</sst>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690610</v>
      </c>
    </row>
    <row r="8" spans="1:3" ht="15" customHeight="1" x14ac:dyDescent="0.25">
      <c r="B8" s="7" t="s">
        <v>106</v>
      </c>
      <c r="C8" s="70">
        <v>0.29199999999999998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0.89200000000000002</v>
      </c>
    </row>
    <row r="11" spans="1:3" ht="15" customHeight="1" x14ac:dyDescent="0.25">
      <c r="B11" s="7" t="s">
        <v>108</v>
      </c>
      <c r="C11" s="70">
        <v>0.62</v>
      </c>
    </row>
    <row r="12" spans="1:3" ht="15" customHeight="1" x14ac:dyDescent="0.25">
      <c r="B12" s="7" t="s">
        <v>109</v>
      </c>
      <c r="C12" s="70">
        <v>0.76500000000000001</v>
      </c>
    </row>
    <row r="13" spans="1:3" ht="15" customHeight="1" x14ac:dyDescent="0.25">
      <c r="B13" s="7" t="s">
        <v>110</v>
      </c>
      <c r="C13" s="70">
        <v>0.1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8.3599999999999994E-2</v>
      </c>
    </row>
    <row r="24" spans="1:3" ht="15" customHeight="1" x14ac:dyDescent="0.25">
      <c r="B24" s="20" t="s">
        <v>102</v>
      </c>
      <c r="C24" s="71">
        <v>0.50800000000000001</v>
      </c>
    </row>
    <row r="25" spans="1:3" ht="15" customHeight="1" x14ac:dyDescent="0.25">
      <c r="B25" s="20" t="s">
        <v>103</v>
      </c>
      <c r="C25" s="71">
        <v>0.35120000000000007</v>
      </c>
    </row>
    <row r="26" spans="1:3" ht="15" customHeight="1" x14ac:dyDescent="0.25">
      <c r="B26" s="20" t="s">
        <v>104</v>
      </c>
      <c r="C26" s="71">
        <v>5.7200000000000001E-2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0.20699999999999999</v>
      </c>
    </row>
    <row r="30" spans="1:3" ht="14.25" customHeight="1" x14ac:dyDescent="0.25">
      <c r="B30" s="30" t="s">
        <v>76</v>
      </c>
      <c r="C30" s="73">
        <v>5.9000000000000004E-2</v>
      </c>
    </row>
    <row r="31" spans="1:3" ht="14.25" customHeight="1" x14ac:dyDescent="0.25">
      <c r="B31" s="30" t="s">
        <v>77</v>
      </c>
      <c r="C31" s="73">
        <v>0.13300000000000001</v>
      </c>
    </row>
    <row r="32" spans="1:3" ht="14.25" customHeight="1" x14ac:dyDescent="0.25">
      <c r="B32" s="30" t="s">
        <v>78</v>
      </c>
      <c r="C32" s="73">
        <v>0.60100000001490117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11.3</v>
      </c>
    </row>
    <row r="38" spans="1:5" ht="15" customHeight="1" x14ac:dyDescent="0.25">
      <c r="B38" s="16" t="s">
        <v>91</v>
      </c>
      <c r="C38" s="75">
        <v>17.899999999999999</v>
      </c>
      <c r="D38" s="17"/>
      <c r="E38" s="18"/>
    </row>
    <row r="39" spans="1:5" ht="15" customHeight="1" x14ac:dyDescent="0.25">
      <c r="B39" s="16" t="s">
        <v>90</v>
      </c>
      <c r="C39" s="75">
        <v>20.9</v>
      </c>
      <c r="D39" s="17"/>
      <c r="E39" s="17"/>
    </row>
    <row r="40" spans="1:5" ht="15" customHeight="1" x14ac:dyDescent="0.25">
      <c r="B40" s="16" t="s">
        <v>171</v>
      </c>
      <c r="C40" s="75">
        <v>0.45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9.5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2.35E-2</v>
      </c>
      <c r="D45" s="17"/>
    </row>
    <row r="46" spans="1:5" ht="15.75" customHeight="1" x14ac:dyDescent="0.25">
      <c r="B46" s="16" t="s">
        <v>11</v>
      </c>
      <c r="C46" s="71">
        <v>8.3100000000000007E-2</v>
      </c>
      <c r="D46" s="17"/>
    </row>
    <row r="47" spans="1:5" ht="15.75" customHeight="1" x14ac:dyDescent="0.25">
      <c r="B47" s="16" t="s">
        <v>12</v>
      </c>
      <c r="C47" s="71">
        <v>0.16120000000000001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0.73220000000000007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2.0732897049000001</v>
      </c>
      <c r="D51" s="17"/>
    </row>
    <row r="52" spans="1:4" ht="15" customHeight="1" x14ac:dyDescent="0.25">
      <c r="B52" s="16" t="s">
        <v>125</v>
      </c>
      <c r="C52" s="76">
        <v>2.4136328943300001</v>
      </c>
    </row>
    <row r="53" spans="1:4" ht="15.75" customHeight="1" x14ac:dyDescent="0.25">
      <c r="B53" s="16" t="s">
        <v>126</v>
      </c>
      <c r="C53" s="76">
        <v>2.4136328943300001</v>
      </c>
    </row>
    <row r="54" spans="1:4" ht="15.75" customHeight="1" x14ac:dyDescent="0.25">
      <c r="B54" s="16" t="s">
        <v>127</v>
      </c>
      <c r="C54" s="76">
        <v>1.85045126254</v>
      </c>
    </row>
    <row r="55" spans="1:4" ht="15.75" customHeight="1" x14ac:dyDescent="0.25">
      <c r="B55" s="16" t="s">
        <v>128</v>
      </c>
      <c r="C55" s="76">
        <v>1.85045126254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0.54774383199706367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50.371303540921957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39.708482859157805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294.34045337363011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1.2222293097752139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1.3079485736397041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1.3079485736397041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1.3079485736397041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1.3079485736397041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12.840782302953722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12.840782302953722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86">
        <v>0.54754810284906963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0.626</v>
      </c>
      <c r="C18" s="85">
        <v>0.95</v>
      </c>
      <c r="D18" s="87">
        <v>6.8217383658846993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6.8217383658846993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6.8217383658846993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12.154411084293661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22.06922301210663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86">
        <v>4.1722144491998137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18.399477267230782</v>
      </c>
      <c r="E24" s="86" t="s">
        <v>202</v>
      </c>
    </row>
    <row r="25" spans="1:5" ht="15.75" customHeight="1" x14ac:dyDescent="0.25">
      <c r="A25" s="52" t="s">
        <v>87</v>
      </c>
      <c r="B25" s="85">
        <v>0.69400000000000006</v>
      </c>
      <c r="C25" s="85">
        <v>0.95</v>
      </c>
      <c r="D25" s="86">
        <v>18.40076189431684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4.833339636428537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6.1466212643820466</v>
      </c>
      <c r="E27" s="86" t="s">
        <v>202</v>
      </c>
    </row>
    <row r="28" spans="1:5" ht="15.75" customHeight="1" x14ac:dyDescent="0.25">
      <c r="A28" s="52" t="s">
        <v>84</v>
      </c>
      <c r="B28" s="85">
        <v>0.315</v>
      </c>
      <c r="C28" s="85">
        <v>0.95</v>
      </c>
      <c r="D28" s="86">
        <v>1.507100433388151</v>
      </c>
      <c r="E28" s="86" t="s">
        <v>202</v>
      </c>
    </row>
    <row r="29" spans="1:5" ht="15.75" customHeight="1" x14ac:dyDescent="0.25">
      <c r="A29" s="52" t="s">
        <v>58</v>
      </c>
      <c r="B29" s="85">
        <v>0.626</v>
      </c>
      <c r="C29" s="85">
        <v>0.95</v>
      </c>
      <c r="D29" s="86">
        <v>96.169549000750962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0.34386987590081408</v>
      </c>
      <c r="E30" s="86" t="s">
        <v>202</v>
      </c>
    </row>
    <row r="31" spans="1:5" ht="15.75" customHeight="1" x14ac:dyDescent="0.25">
      <c r="A31" s="52" t="s">
        <v>28</v>
      </c>
      <c r="B31" s="85">
        <v>0.88800000000000001</v>
      </c>
      <c r="C31" s="85">
        <v>0.95</v>
      </c>
      <c r="D31" s="86">
        <v>1.1580402463781183</v>
      </c>
      <c r="E31" s="86" t="s">
        <v>202</v>
      </c>
    </row>
    <row r="32" spans="1:5" ht="15.75" customHeight="1" x14ac:dyDescent="0.25">
      <c r="A32" s="52" t="s">
        <v>83</v>
      </c>
      <c r="B32" s="85">
        <v>0.98599999999999999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0.92299999999999993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0.58399999999999996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0.56200000000000006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</v>
      </c>
      <c r="C37" s="85">
        <v>0.95</v>
      </c>
      <c r="D37" s="86">
        <v>3.7067724725609019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1.1791633815360001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2.0732897049000001</v>
      </c>
      <c r="C2" s="26">
        <f>'Baseline year population inputs'!C52</f>
        <v>2.4136328943300001</v>
      </c>
      <c r="D2" s="26">
        <f>'Baseline year population inputs'!C53</f>
        <v>2.4136328943300001</v>
      </c>
      <c r="E2" s="26">
        <f>'Baseline year population inputs'!C54</f>
        <v>1.85045126254</v>
      </c>
      <c r="F2" s="26">
        <f>'Baseline year population inputs'!C55</f>
        <v>1.85045126254</v>
      </c>
    </row>
    <row r="3" spans="1:6" ht="15.75" customHeight="1" x14ac:dyDescent="0.25">
      <c r="A3" s="3" t="s">
        <v>65</v>
      </c>
      <c r="B3" s="26">
        <f>frac_mam_1month * 2.6</f>
        <v>3.9353792400000004E-2</v>
      </c>
      <c r="C3" s="26">
        <f>frac_mam_1_5months * 2.6</f>
        <v>3.9353792400000004E-2</v>
      </c>
      <c r="D3" s="26">
        <f>frac_mam_6_11months * 2.6</f>
        <v>3.6583691819999993E-2</v>
      </c>
      <c r="E3" s="26">
        <f>frac_mam_12_23months * 2.6</f>
        <v>2.0264896340000001E-2</v>
      </c>
      <c r="F3" s="26">
        <f>frac_mam_24_59months * 2.6</f>
        <v>1.8174914931333334E-2</v>
      </c>
    </row>
    <row r="4" spans="1:6" ht="15.75" customHeight="1" x14ac:dyDescent="0.25">
      <c r="A4" s="3" t="s">
        <v>66</v>
      </c>
      <c r="B4" s="26">
        <f>frac_sam_1month * 2.6</f>
        <v>3.1359252600000005E-2</v>
      </c>
      <c r="C4" s="26">
        <f>frac_sam_1_5months * 2.6</f>
        <v>3.1359252600000005E-2</v>
      </c>
      <c r="D4" s="26">
        <f>frac_sam_6_11months * 2.6</f>
        <v>1.538829318E-2</v>
      </c>
      <c r="E4" s="26">
        <f>frac_sam_12_23months * 2.6</f>
        <v>5.8058522600000001E-3</v>
      </c>
      <c r="F4" s="26">
        <f>frac_sam_24_59months * 2.6</f>
        <v>4.323726862E-3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147144.16079299999</v>
      </c>
      <c r="C2" s="78">
        <v>250106</v>
      </c>
      <c r="D2" s="78">
        <v>602244</v>
      </c>
      <c r="E2" s="78">
        <v>552560</v>
      </c>
      <c r="F2" s="78">
        <v>410029</v>
      </c>
      <c r="G2" s="22">
        <f t="shared" ref="G2:G40" si="0">C2+D2+E2+F2</f>
        <v>1814939</v>
      </c>
      <c r="H2" s="22">
        <f t="shared" ref="H2:H40" si="1">(B2 + stillbirth*B2/(1000-stillbirth))/(1-abortion)</f>
        <v>170753.37637788878</v>
      </c>
      <c r="I2" s="22">
        <f>G2-H2</f>
        <v>1644185.6236221113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149052.28</v>
      </c>
      <c r="C3" s="78">
        <v>251000</v>
      </c>
      <c r="D3" s="78">
        <v>617000</v>
      </c>
      <c r="E3" s="78">
        <v>563000</v>
      </c>
      <c r="F3" s="78">
        <v>423000</v>
      </c>
      <c r="G3" s="22">
        <f t="shared" si="0"/>
        <v>1854000</v>
      </c>
      <c r="H3" s="22">
        <f t="shared" si="1"/>
        <v>172967.65246856635</v>
      </c>
      <c r="I3" s="22">
        <f t="shared" ref="I3:I15" si="3">G3-H3</f>
        <v>1681032.3475314337</v>
      </c>
    </row>
    <row r="4" spans="1:9" ht="15.75" customHeight="1" x14ac:dyDescent="0.25">
      <c r="A4" s="7">
        <f t="shared" si="2"/>
        <v>2019</v>
      </c>
      <c r="B4" s="77">
        <v>150909.27900000001</v>
      </c>
      <c r="C4" s="78">
        <v>253000</v>
      </c>
      <c r="D4" s="78">
        <v>631000</v>
      </c>
      <c r="E4" s="78">
        <v>572000</v>
      </c>
      <c r="F4" s="78">
        <v>436000</v>
      </c>
      <c r="G4" s="22">
        <f t="shared" si="0"/>
        <v>1892000</v>
      </c>
      <c r="H4" s="22">
        <f t="shared" si="1"/>
        <v>175122.60613761772</v>
      </c>
      <c r="I4" s="22">
        <f t="shared" si="3"/>
        <v>1716877.3938623823</v>
      </c>
    </row>
    <row r="5" spans="1:9" ht="15.75" customHeight="1" x14ac:dyDescent="0.25">
      <c r="A5" s="7">
        <f t="shared" si="2"/>
        <v>2020</v>
      </c>
      <c r="B5" s="77">
        <v>152689.49</v>
      </c>
      <c r="C5" s="78">
        <v>255000</v>
      </c>
      <c r="D5" s="78">
        <v>642000</v>
      </c>
      <c r="E5" s="78">
        <v>583000</v>
      </c>
      <c r="F5" s="78">
        <v>449000</v>
      </c>
      <c r="G5" s="22">
        <f t="shared" si="0"/>
        <v>1929000</v>
      </c>
      <c r="H5" s="22">
        <f t="shared" si="1"/>
        <v>177188.4512059972</v>
      </c>
      <c r="I5" s="22">
        <f t="shared" si="3"/>
        <v>1751811.5487940027</v>
      </c>
    </row>
    <row r="6" spans="1:9" ht="15.75" customHeight="1" x14ac:dyDescent="0.25">
      <c r="A6" s="7">
        <f t="shared" si="2"/>
        <v>2021</v>
      </c>
      <c r="B6" s="77">
        <v>154206.88800000001</v>
      </c>
      <c r="C6" s="78">
        <v>260000</v>
      </c>
      <c r="D6" s="78">
        <v>653000</v>
      </c>
      <c r="E6" s="78">
        <v>592000</v>
      </c>
      <c r="F6" s="78">
        <v>462000</v>
      </c>
      <c r="G6" s="22">
        <f t="shared" si="0"/>
        <v>1967000</v>
      </c>
      <c r="H6" s="22">
        <f t="shared" si="1"/>
        <v>178949.31504464831</v>
      </c>
      <c r="I6" s="22">
        <f t="shared" si="3"/>
        <v>1788050.6849553518</v>
      </c>
    </row>
    <row r="7" spans="1:9" ht="15.75" customHeight="1" x14ac:dyDescent="0.25">
      <c r="A7" s="7">
        <f t="shared" si="2"/>
        <v>2022</v>
      </c>
      <c r="B7" s="77">
        <v>155601.67000000001</v>
      </c>
      <c r="C7" s="78">
        <v>265000</v>
      </c>
      <c r="D7" s="78">
        <v>662000</v>
      </c>
      <c r="E7" s="78">
        <v>602000</v>
      </c>
      <c r="F7" s="78">
        <v>475000</v>
      </c>
      <c r="G7" s="22">
        <f t="shared" si="0"/>
        <v>2004000</v>
      </c>
      <c r="H7" s="22">
        <f t="shared" si="1"/>
        <v>180567.8892002762</v>
      </c>
      <c r="I7" s="22">
        <f t="shared" si="3"/>
        <v>1823432.1107997238</v>
      </c>
    </row>
    <row r="8" spans="1:9" ht="15.75" customHeight="1" x14ac:dyDescent="0.25">
      <c r="A8" s="7">
        <f t="shared" si="2"/>
        <v>2023</v>
      </c>
      <c r="B8" s="77">
        <v>156931.32</v>
      </c>
      <c r="C8" s="78">
        <v>271000</v>
      </c>
      <c r="D8" s="78">
        <v>670000</v>
      </c>
      <c r="E8" s="78">
        <v>613000</v>
      </c>
      <c r="F8" s="78">
        <v>488000</v>
      </c>
      <c r="G8" s="22">
        <f t="shared" si="0"/>
        <v>2042000</v>
      </c>
      <c r="H8" s="22">
        <f t="shared" si="1"/>
        <v>182110.88095528207</v>
      </c>
      <c r="I8" s="22">
        <f t="shared" si="3"/>
        <v>1859889.1190447179</v>
      </c>
    </row>
    <row r="9" spans="1:9" ht="15.75" customHeight="1" x14ac:dyDescent="0.25">
      <c r="A9" s="7">
        <f t="shared" si="2"/>
        <v>2024</v>
      </c>
      <c r="B9" s="77">
        <v>158136.48199999999</v>
      </c>
      <c r="C9" s="78">
        <v>278000</v>
      </c>
      <c r="D9" s="78">
        <v>678000</v>
      </c>
      <c r="E9" s="78">
        <v>625000</v>
      </c>
      <c r="F9" s="78">
        <v>501000</v>
      </c>
      <c r="G9" s="22">
        <f t="shared" si="0"/>
        <v>2082000</v>
      </c>
      <c r="H9" s="22">
        <f t="shared" si="1"/>
        <v>183509.41066569186</v>
      </c>
      <c r="I9" s="22">
        <f t="shared" si="3"/>
        <v>1898490.5893343082</v>
      </c>
    </row>
    <row r="10" spans="1:9" ht="15.75" customHeight="1" x14ac:dyDescent="0.25">
      <c r="A10" s="7">
        <f t="shared" si="2"/>
        <v>2025</v>
      </c>
      <c r="B10" s="77">
        <v>159244.962</v>
      </c>
      <c r="C10" s="78">
        <v>284000</v>
      </c>
      <c r="D10" s="78">
        <v>688000</v>
      </c>
      <c r="E10" s="78">
        <v>639000</v>
      </c>
      <c r="F10" s="78">
        <v>512000</v>
      </c>
      <c r="G10" s="22">
        <f t="shared" si="0"/>
        <v>2123000</v>
      </c>
      <c r="H10" s="22">
        <f t="shared" si="1"/>
        <v>184795.74579191979</v>
      </c>
      <c r="I10" s="22">
        <f t="shared" si="3"/>
        <v>1938204.2542080802</v>
      </c>
    </row>
    <row r="11" spans="1:9" ht="15.75" customHeight="1" x14ac:dyDescent="0.25">
      <c r="A11" s="7">
        <f t="shared" si="2"/>
        <v>2026</v>
      </c>
      <c r="B11" s="77">
        <v>160433.15299999999</v>
      </c>
      <c r="C11" s="78">
        <v>291000</v>
      </c>
      <c r="D11" s="78">
        <v>698000</v>
      </c>
      <c r="E11" s="78">
        <v>655000</v>
      </c>
      <c r="F11" s="78">
        <v>524000</v>
      </c>
      <c r="G11" s="22">
        <f t="shared" si="0"/>
        <v>2168000</v>
      </c>
      <c r="H11" s="22">
        <f t="shared" si="1"/>
        <v>186174.58151287807</v>
      </c>
      <c r="I11" s="22">
        <f t="shared" si="3"/>
        <v>1981825.4184871218</v>
      </c>
    </row>
    <row r="12" spans="1:9" ht="15.75" customHeight="1" x14ac:dyDescent="0.25">
      <c r="A12" s="7">
        <f t="shared" si="2"/>
        <v>2027</v>
      </c>
      <c r="B12" s="77">
        <v>161532.24</v>
      </c>
      <c r="C12" s="78">
        <v>298000</v>
      </c>
      <c r="D12" s="78">
        <v>710000</v>
      </c>
      <c r="E12" s="78">
        <v>671000</v>
      </c>
      <c r="F12" s="78">
        <v>534000</v>
      </c>
      <c r="G12" s="22">
        <f t="shared" si="0"/>
        <v>2213000</v>
      </c>
      <c r="H12" s="22">
        <f t="shared" si="1"/>
        <v>187450.01653640621</v>
      </c>
      <c r="I12" s="22">
        <f t="shared" si="3"/>
        <v>2025549.9834635938</v>
      </c>
    </row>
    <row r="13" spans="1:9" ht="15.75" customHeight="1" x14ac:dyDescent="0.25">
      <c r="A13" s="7">
        <f t="shared" si="2"/>
        <v>2028</v>
      </c>
      <c r="B13" s="77">
        <v>162540.924</v>
      </c>
      <c r="C13" s="78">
        <v>305000</v>
      </c>
      <c r="D13" s="78">
        <v>722000</v>
      </c>
      <c r="E13" s="78">
        <v>689000</v>
      </c>
      <c r="F13" s="78">
        <v>543000</v>
      </c>
      <c r="G13" s="22">
        <f t="shared" si="0"/>
        <v>2259000</v>
      </c>
      <c r="H13" s="22">
        <f t="shared" si="1"/>
        <v>188620.54343852811</v>
      </c>
      <c r="I13" s="22">
        <f t="shared" si="3"/>
        <v>2070379.4565614718</v>
      </c>
    </row>
    <row r="14" spans="1:9" ht="15.75" customHeight="1" x14ac:dyDescent="0.25">
      <c r="A14" s="7">
        <f t="shared" si="2"/>
        <v>2029</v>
      </c>
      <c r="B14" s="77">
        <v>163431.83199999999</v>
      </c>
      <c r="C14" s="78">
        <v>312000</v>
      </c>
      <c r="D14" s="78">
        <v>735000</v>
      </c>
      <c r="E14" s="78">
        <v>707000</v>
      </c>
      <c r="F14" s="78">
        <v>554000</v>
      </c>
      <c r="G14" s="22">
        <f t="shared" si="0"/>
        <v>2308000</v>
      </c>
      <c r="H14" s="22">
        <f t="shared" si="1"/>
        <v>189654.39723348824</v>
      </c>
      <c r="I14" s="22">
        <f t="shared" si="3"/>
        <v>2118345.602766512</v>
      </c>
    </row>
    <row r="15" spans="1:9" ht="15.75" customHeight="1" x14ac:dyDescent="0.25">
      <c r="A15" s="7">
        <f t="shared" si="2"/>
        <v>2030</v>
      </c>
      <c r="B15" s="77">
        <v>164230.60500000001</v>
      </c>
      <c r="C15" s="78">
        <v>318000</v>
      </c>
      <c r="D15" s="78">
        <v>746000</v>
      </c>
      <c r="E15" s="78">
        <v>726000</v>
      </c>
      <c r="F15" s="78">
        <v>563000</v>
      </c>
      <c r="G15" s="22">
        <f t="shared" si="0"/>
        <v>2353000</v>
      </c>
      <c r="H15" s="22">
        <f t="shared" si="1"/>
        <v>190581.33300840747</v>
      </c>
      <c r="I15" s="22">
        <f t="shared" si="3"/>
        <v>2162418.6669915924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127.64945139747138</v>
      </c>
      <c r="I17" s="22">
        <f t="shared" si="4"/>
        <v>-127.64945139747138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3.8706202500000003E-3</v>
      </c>
    </row>
    <row r="4" spans="1:8" ht="15.75" customHeight="1" x14ac:dyDescent="0.25">
      <c r="B4" s="24" t="s">
        <v>7</v>
      </c>
      <c r="C4" s="79">
        <v>0.13355909980751565</v>
      </c>
    </row>
    <row r="5" spans="1:8" ht="15.75" customHeight="1" x14ac:dyDescent="0.25">
      <c r="B5" s="24" t="s">
        <v>8</v>
      </c>
      <c r="C5" s="79">
        <v>1.3114303788443764E-2</v>
      </c>
    </row>
    <row r="6" spans="1:8" ht="15.75" customHeight="1" x14ac:dyDescent="0.25">
      <c r="B6" s="24" t="s">
        <v>10</v>
      </c>
      <c r="C6" s="79">
        <v>8.5238127760115467E-2</v>
      </c>
    </row>
    <row r="7" spans="1:8" ht="15.75" customHeight="1" x14ac:dyDescent="0.25">
      <c r="B7" s="24" t="s">
        <v>13</v>
      </c>
      <c r="C7" s="79">
        <v>0.47570091490471922</v>
      </c>
    </row>
    <row r="8" spans="1:8" ht="15.75" customHeight="1" x14ac:dyDescent="0.25">
      <c r="B8" s="24" t="s">
        <v>14</v>
      </c>
      <c r="C8" s="79">
        <v>1.7105483247066605E-6</v>
      </c>
    </row>
    <row r="9" spans="1:8" ht="15.75" customHeight="1" x14ac:dyDescent="0.25">
      <c r="B9" s="24" t="s">
        <v>27</v>
      </c>
      <c r="C9" s="79">
        <v>0.17094907352386177</v>
      </c>
    </row>
    <row r="10" spans="1:8" ht="15.75" customHeight="1" x14ac:dyDescent="0.25">
      <c r="B10" s="24" t="s">
        <v>15</v>
      </c>
      <c r="C10" s="79">
        <v>0.11756614941701948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1.54614619543481E-2</v>
      </c>
      <c r="D14" s="79">
        <v>1.54614619543481E-2</v>
      </c>
      <c r="E14" s="79">
        <v>1.29424399535965E-2</v>
      </c>
      <c r="F14" s="79">
        <v>1.29424399535965E-2</v>
      </c>
    </row>
    <row r="15" spans="1:8" ht="15.75" customHeight="1" x14ac:dyDescent="0.25">
      <c r="B15" s="24" t="s">
        <v>16</v>
      </c>
      <c r="C15" s="79">
        <v>4.9228525833290494E-2</v>
      </c>
      <c r="D15" s="79">
        <v>4.9228525833290494E-2</v>
      </c>
      <c r="E15" s="79">
        <v>6.2283217994872297E-2</v>
      </c>
      <c r="F15" s="79">
        <v>6.2283217994872297E-2</v>
      </c>
    </row>
    <row r="16" spans="1:8" ht="15.75" customHeight="1" x14ac:dyDescent="0.25">
      <c r="B16" s="24" t="s">
        <v>17</v>
      </c>
      <c r="C16" s="79">
        <v>2.04477734576906E-2</v>
      </c>
      <c r="D16" s="79">
        <v>2.04477734576906E-2</v>
      </c>
      <c r="E16" s="79">
        <v>2.9741591862090699E-2</v>
      </c>
      <c r="F16" s="79">
        <v>2.9741591862090699E-2</v>
      </c>
    </row>
    <row r="17" spans="1:8" ht="15.75" customHeight="1" x14ac:dyDescent="0.25">
      <c r="B17" s="24" t="s">
        <v>18</v>
      </c>
      <c r="C17" s="79">
        <v>7.4287139976095991E-3</v>
      </c>
      <c r="D17" s="79">
        <v>7.4287139976095991E-3</v>
      </c>
      <c r="E17" s="79">
        <v>3.8384941559489703E-2</v>
      </c>
      <c r="F17" s="79">
        <v>3.8384941559489703E-2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1.51315881327656E-2</v>
      </c>
      <c r="D19" s="79">
        <v>1.51315881327656E-2</v>
      </c>
      <c r="E19" s="79">
        <v>3.2854050958608598E-2</v>
      </c>
      <c r="F19" s="79">
        <v>3.2854050958608598E-2</v>
      </c>
    </row>
    <row r="20" spans="1:8" ht="15.75" customHeight="1" x14ac:dyDescent="0.25">
      <c r="B20" s="24" t="s">
        <v>21</v>
      </c>
      <c r="C20" s="79">
        <v>5.7996596524601104E-4</v>
      </c>
      <c r="D20" s="79">
        <v>5.7996596524601104E-4</v>
      </c>
      <c r="E20" s="79">
        <v>5.23234372465571E-3</v>
      </c>
      <c r="F20" s="79">
        <v>5.23234372465571E-3</v>
      </c>
    </row>
    <row r="21" spans="1:8" ht="15.75" customHeight="1" x14ac:dyDescent="0.25">
      <c r="B21" s="24" t="s">
        <v>22</v>
      </c>
      <c r="C21" s="79">
        <v>4.4583541465060099E-2</v>
      </c>
      <c r="D21" s="79">
        <v>4.4583541465060099E-2</v>
      </c>
      <c r="E21" s="79">
        <v>0.28590966823486802</v>
      </c>
      <c r="F21" s="79">
        <v>0.28590966823486802</v>
      </c>
    </row>
    <row r="22" spans="1:8" ht="15.75" customHeight="1" x14ac:dyDescent="0.25">
      <c r="B22" s="24" t="s">
        <v>23</v>
      </c>
      <c r="C22" s="79">
        <v>0.84713842919398952</v>
      </c>
      <c r="D22" s="79">
        <v>0.84713842919398952</v>
      </c>
      <c r="E22" s="79">
        <v>0.5326517457118185</v>
      </c>
      <c r="F22" s="79">
        <v>0.5326517457118185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4.6300000000000001E-2</v>
      </c>
    </row>
    <row r="27" spans="1:8" ht="15.75" customHeight="1" x14ac:dyDescent="0.25">
      <c r="B27" s="24" t="s">
        <v>39</v>
      </c>
      <c r="C27" s="79">
        <v>2.76E-2</v>
      </c>
    </row>
    <row r="28" spans="1:8" ht="15.75" customHeight="1" x14ac:dyDescent="0.25">
      <c r="B28" s="24" t="s">
        <v>40</v>
      </c>
      <c r="C28" s="79">
        <v>0.19370000000000001</v>
      </c>
    </row>
    <row r="29" spans="1:8" ht="15.75" customHeight="1" x14ac:dyDescent="0.25">
      <c r="B29" s="24" t="s">
        <v>41</v>
      </c>
      <c r="C29" s="79">
        <v>0.1489</v>
      </c>
    </row>
    <row r="30" spans="1:8" ht="15.75" customHeight="1" x14ac:dyDescent="0.25">
      <c r="B30" s="24" t="s">
        <v>42</v>
      </c>
      <c r="C30" s="79">
        <v>5.0300000000000004E-2</v>
      </c>
    </row>
    <row r="31" spans="1:8" ht="15.75" customHeight="1" x14ac:dyDescent="0.25">
      <c r="B31" s="24" t="s">
        <v>43</v>
      </c>
      <c r="C31" s="79">
        <v>3.0800000000000001E-2</v>
      </c>
    </row>
    <row r="32" spans="1:8" ht="15.75" customHeight="1" x14ac:dyDescent="0.25">
      <c r="B32" s="24" t="s">
        <v>44</v>
      </c>
      <c r="C32" s="79">
        <v>8.5900000000000004E-2</v>
      </c>
    </row>
    <row r="33" spans="2:3" ht="15.75" customHeight="1" x14ac:dyDescent="0.25">
      <c r="B33" s="24" t="s">
        <v>45</v>
      </c>
      <c r="C33" s="79">
        <v>0.17050000000000001</v>
      </c>
    </row>
    <row r="34" spans="2:3" ht="15.75" customHeight="1" x14ac:dyDescent="0.25">
      <c r="B34" s="24" t="s">
        <v>46</v>
      </c>
      <c r="C34" s="79">
        <v>0.24600000000000002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0.74733850657491907</v>
      </c>
      <c r="D2" s="80">
        <v>0.74733850657491907</v>
      </c>
      <c r="E2" s="80">
        <v>0.80116288629878873</v>
      </c>
      <c r="F2" s="80">
        <v>0.70260085137369077</v>
      </c>
      <c r="G2" s="80">
        <v>0.6678223842661094</v>
      </c>
    </row>
    <row r="3" spans="1:15" ht="15.75" customHeight="1" x14ac:dyDescent="0.25">
      <c r="A3" s="5"/>
      <c r="B3" s="11" t="s">
        <v>118</v>
      </c>
      <c r="C3" s="80">
        <v>0.16307386421915904</v>
      </c>
      <c r="D3" s="80">
        <v>0.16307386421915904</v>
      </c>
      <c r="E3" s="80">
        <v>0.10924948449528939</v>
      </c>
      <c r="F3" s="80">
        <v>0.20781151942038742</v>
      </c>
      <c r="G3" s="80">
        <v>0.24159456842568078</v>
      </c>
    </row>
    <row r="4" spans="1:15" ht="15.75" customHeight="1" x14ac:dyDescent="0.25">
      <c r="A4" s="5"/>
      <c r="B4" s="11" t="s">
        <v>116</v>
      </c>
      <c r="C4" s="81">
        <v>5.7734249932705234E-2</v>
      </c>
      <c r="D4" s="81">
        <v>5.7734249932705234E-2</v>
      </c>
      <c r="E4" s="81">
        <v>5.7734249932705234E-2</v>
      </c>
      <c r="F4" s="81">
        <v>5.7734249932705234E-2</v>
      </c>
      <c r="G4" s="81">
        <v>5.8729668034993264E-2</v>
      </c>
    </row>
    <row r="5" spans="1:15" ht="15.75" customHeight="1" x14ac:dyDescent="0.25">
      <c r="A5" s="5"/>
      <c r="B5" s="11" t="s">
        <v>119</v>
      </c>
      <c r="C5" s="81">
        <v>3.1853379273216686E-2</v>
      </c>
      <c r="D5" s="81">
        <v>3.1853379273216686E-2</v>
      </c>
      <c r="E5" s="81">
        <v>3.1853379273216686E-2</v>
      </c>
      <c r="F5" s="81">
        <v>3.1853379273216686E-2</v>
      </c>
      <c r="G5" s="81">
        <v>3.1853379273216686E-2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0.89881768224563197</v>
      </c>
      <c r="D8" s="80">
        <v>0.89881768224563197</v>
      </c>
      <c r="E8" s="80">
        <v>0.92906220259938832</v>
      </c>
      <c r="F8" s="80">
        <v>0.94392754299999992</v>
      </c>
      <c r="G8" s="80">
        <v>0.94933198359781368</v>
      </c>
    </row>
    <row r="9" spans="1:15" ht="15.75" customHeight="1" x14ac:dyDescent="0.25">
      <c r="B9" s="7" t="s">
        <v>121</v>
      </c>
      <c r="C9" s="80">
        <v>7.3984992754367929E-2</v>
      </c>
      <c r="D9" s="80">
        <v>7.3984992754367929E-2</v>
      </c>
      <c r="E9" s="80">
        <v>5.0948572400611611E-2</v>
      </c>
      <c r="F9" s="80">
        <v>4.6045245999999998E-2</v>
      </c>
      <c r="G9" s="80">
        <v>4.2014692635519678E-2</v>
      </c>
    </row>
    <row r="10" spans="1:15" ht="15.75" customHeight="1" x14ac:dyDescent="0.25">
      <c r="B10" s="7" t="s">
        <v>122</v>
      </c>
      <c r="C10" s="81">
        <v>1.5136074000000001E-2</v>
      </c>
      <c r="D10" s="81">
        <v>1.5136074000000001E-2</v>
      </c>
      <c r="E10" s="81">
        <v>1.4070650699999998E-2</v>
      </c>
      <c r="F10" s="81">
        <v>7.7941909000000002E-3</v>
      </c>
      <c r="G10" s="81">
        <v>6.9903518966666668E-3</v>
      </c>
    </row>
    <row r="11" spans="1:15" ht="15.75" customHeight="1" x14ac:dyDescent="0.25">
      <c r="B11" s="7" t="s">
        <v>123</v>
      </c>
      <c r="C11" s="81">
        <v>1.2061251E-2</v>
      </c>
      <c r="D11" s="81">
        <v>1.2061251E-2</v>
      </c>
      <c r="E11" s="81">
        <v>5.9185742999999999E-3</v>
      </c>
      <c r="F11" s="81">
        <v>2.2330201000000001E-3</v>
      </c>
      <c r="G11" s="81">
        <v>1.6629718700000001E-3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0.38510173950000004</v>
      </c>
      <c r="D14" s="82">
        <v>0.38329127910899996</v>
      </c>
      <c r="E14" s="82">
        <v>0.38329127910899996</v>
      </c>
      <c r="F14" s="82">
        <v>0.26921571210599998</v>
      </c>
      <c r="G14" s="82">
        <v>0.26921571210599998</v>
      </c>
      <c r="H14" s="83">
        <v>0.2722</v>
      </c>
      <c r="I14" s="83">
        <v>0.2722</v>
      </c>
      <c r="J14" s="83">
        <v>0.2722</v>
      </c>
      <c r="K14" s="83">
        <v>0.2722</v>
      </c>
      <c r="L14" s="83">
        <v>0.33359505502600001</v>
      </c>
      <c r="M14" s="83">
        <v>0.24975951863250001</v>
      </c>
      <c r="N14" s="83">
        <v>0.23345903939500001</v>
      </c>
      <c r="O14" s="83">
        <v>0.31854806212800002</v>
      </c>
    </row>
    <row r="15" spans="1:15" ht="15.75" customHeight="1" x14ac:dyDescent="0.25">
      <c r="B15" s="16" t="s">
        <v>68</v>
      </c>
      <c r="C15" s="80">
        <f>iron_deficiency_anaemia*C14</f>
        <v>0.210937102502465</v>
      </c>
      <c r="D15" s="80">
        <f t="shared" ref="D15:O15" si="0">iron_deficiency_anaemia*D14</f>
        <v>0.20994543399021973</v>
      </c>
      <c r="E15" s="80">
        <f t="shared" si="0"/>
        <v>0.20994543399021973</v>
      </c>
      <c r="F15" s="80">
        <f t="shared" si="0"/>
        <v>0.14746124578275871</v>
      </c>
      <c r="G15" s="80">
        <f t="shared" si="0"/>
        <v>0.14746124578275871</v>
      </c>
      <c r="H15" s="80">
        <f t="shared" si="0"/>
        <v>0.14909587106960073</v>
      </c>
      <c r="I15" s="80">
        <f t="shared" si="0"/>
        <v>0.14909587106960073</v>
      </c>
      <c r="J15" s="80">
        <f t="shared" si="0"/>
        <v>0.14909587106960073</v>
      </c>
      <c r="K15" s="80">
        <f t="shared" si="0"/>
        <v>0.14909587106960073</v>
      </c>
      <c r="L15" s="80">
        <f t="shared" si="0"/>
        <v>0.18272463377521256</v>
      </c>
      <c r="M15" s="80">
        <f t="shared" si="0"/>
        <v>0.13680423581350759</v>
      </c>
      <c r="N15" s="80">
        <f t="shared" si="0"/>
        <v>0.12787574885257075</v>
      </c>
      <c r="O15" s="80">
        <f t="shared" si="0"/>
        <v>0.17448273622522945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0.503</v>
      </c>
      <c r="D2" s="81">
        <v>0.375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7.9000000000000001E-2</v>
      </c>
      <c r="D3" s="81">
        <v>0.12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0.36099999999999999</v>
      </c>
      <c r="D4" s="81">
        <v>0.43</v>
      </c>
      <c r="E4" s="81">
        <v>0.77800000000000002</v>
      </c>
      <c r="F4" s="81">
        <v>0.312</v>
      </c>
      <c r="G4" s="81">
        <v>0</v>
      </c>
    </row>
    <row r="5" spans="1:7" x14ac:dyDescent="0.25">
      <c r="B5" s="43" t="s">
        <v>169</v>
      </c>
      <c r="C5" s="80">
        <f>1-SUM(C2:C4)</f>
        <v>5.7000000000000051E-2</v>
      </c>
      <c r="D5" s="80">
        <f>1-SUM(D2:D4)</f>
        <v>7.4999999999999956E-2</v>
      </c>
      <c r="E5" s="80">
        <f>1-SUM(E2:E4)</f>
        <v>0.22199999999999998</v>
      </c>
      <c r="F5" s="80">
        <f>1-SUM(F2:F4)</f>
        <v>0.68799999999999994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9.0440000000000006E-2</v>
      </c>
      <c r="D2" s="144">
        <v>8.6289999999999992E-2</v>
      </c>
      <c r="E2" s="144">
        <v>8.2309999999999994E-2</v>
      </c>
      <c r="F2" s="144">
        <v>7.8579999999999997E-2</v>
      </c>
      <c r="G2" s="144">
        <v>7.5079999999999994E-2</v>
      </c>
      <c r="H2" s="144">
        <v>7.2039999999999993E-2</v>
      </c>
      <c r="I2" s="144">
        <v>6.9139999999999993E-2</v>
      </c>
      <c r="J2" s="144">
        <v>6.6360000000000002E-2</v>
      </c>
      <c r="K2" s="144">
        <v>6.3710000000000003E-2</v>
      </c>
      <c r="L2" s="144">
        <v>6.1170000000000002E-2</v>
      </c>
      <c r="M2" s="144">
        <v>5.8760000000000007E-2</v>
      </c>
      <c r="N2" s="144">
        <v>5.6469999999999999E-2</v>
      </c>
      <c r="O2" s="144">
        <v>5.4280000000000002E-2</v>
      </c>
      <c r="P2" s="144">
        <v>5.2199999999999996E-2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2.247E-2</v>
      </c>
      <c r="D4" s="144">
        <v>2.1729999999999999E-2</v>
      </c>
      <c r="E4" s="144">
        <v>2.1170000000000001E-2</v>
      </c>
      <c r="F4" s="144">
        <v>2.0710000000000003E-2</v>
      </c>
      <c r="G4" s="144">
        <v>2.0390000000000002E-2</v>
      </c>
      <c r="H4" s="144">
        <v>1.9439999999999999E-2</v>
      </c>
      <c r="I4" s="144">
        <v>1.8530000000000001E-2</v>
      </c>
      <c r="J4" s="144">
        <v>1.7680000000000001E-2</v>
      </c>
      <c r="K4" s="144">
        <v>1.687E-2</v>
      </c>
      <c r="L4" s="144">
        <v>1.6129999999999999E-2</v>
      </c>
      <c r="M4" s="144">
        <v>1.5440000000000001E-2</v>
      </c>
      <c r="N4" s="144">
        <v>1.4790000000000001E-2</v>
      </c>
      <c r="O4" s="144">
        <v>1.4190000000000001E-2</v>
      </c>
      <c r="P4" s="144">
        <v>1.3600000000000001E-2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0.15997461123278833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0.14909587106960073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0.15157858222254686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0.39633333333333337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0.46733333333333338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13.587999999999999</v>
      </c>
      <c r="D13" s="143">
        <v>13.701000000000001</v>
      </c>
      <c r="E13" s="143">
        <v>12.811</v>
      </c>
      <c r="F13" s="143">
        <v>13.135</v>
      </c>
      <c r="G13" s="143">
        <v>12.503</v>
      </c>
      <c r="H13" s="143">
        <v>12.18</v>
      </c>
      <c r="I13" s="143">
        <v>11.64</v>
      </c>
      <c r="J13" s="143">
        <v>11.518000000000001</v>
      </c>
      <c r="K13" s="143">
        <v>11.316000000000001</v>
      </c>
      <c r="L13" s="143">
        <v>10.852</v>
      </c>
      <c r="M13" s="143">
        <v>12.289</v>
      </c>
      <c r="N13" s="143">
        <v>9.827</v>
      </c>
      <c r="O13" s="143">
        <v>11.101000000000001</v>
      </c>
      <c r="P13" s="143">
        <v>10.9</v>
      </c>
    </row>
    <row r="14" spans="1:16" x14ac:dyDescent="0.25">
      <c r="B14" s="16" t="s">
        <v>170</v>
      </c>
      <c r="C14" s="143">
        <f>maternal_mortality</f>
        <v>0.45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0.29199999999999998</v>
      </c>
      <c r="E2" s="92">
        <f>food_insecure</f>
        <v>0.29199999999999998</v>
      </c>
      <c r="F2" s="92">
        <f>food_insecure</f>
        <v>0.29199999999999998</v>
      </c>
      <c r="G2" s="92">
        <f>food_insecure</f>
        <v>0.29199999999999998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0.29199999999999998</v>
      </c>
      <c r="F5" s="92">
        <f>food_insecure</f>
        <v>0.29199999999999998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7.9741911726923076E-2</v>
      </c>
      <c r="D7" s="92">
        <f>diarrhoea_1_5mo/26</f>
        <v>9.2832034397307694E-2</v>
      </c>
      <c r="E7" s="92">
        <f>diarrhoea_6_11mo/26</f>
        <v>9.2832034397307694E-2</v>
      </c>
      <c r="F7" s="92">
        <f>diarrhoea_12_23mo/26</f>
        <v>7.1171202405384618E-2</v>
      </c>
      <c r="G7" s="92">
        <f>diarrhoea_24_59mo/26</f>
        <v>7.1171202405384618E-2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0.29199999999999998</v>
      </c>
      <c r="F8" s="92">
        <f>food_insecure</f>
        <v>0.29199999999999998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0.76500000000000001</v>
      </c>
      <c r="E9" s="92">
        <f>IF(ISBLANK(comm_deliv), frac_children_health_facility,1)</f>
        <v>0.76500000000000001</v>
      </c>
      <c r="F9" s="92">
        <f>IF(ISBLANK(comm_deliv), frac_children_health_facility,1)</f>
        <v>0.76500000000000001</v>
      </c>
      <c r="G9" s="92">
        <f>IF(ISBLANK(comm_deliv), frac_children_health_facility,1)</f>
        <v>0.76500000000000001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7.9741911726923076E-2</v>
      </c>
      <c r="D11" s="92">
        <f>diarrhoea_1_5mo/26</f>
        <v>9.2832034397307694E-2</v>
      </c>
      <c r="E11" s="92">
        <f>diarrhoea_6_11mo/26</f>
        <v>9.2832034397307694E-2</v>
      </c>
      <c r="F11" s="92">
        <f>diarrhoea_12_23mo/26</f>
        <v>7.1171202405384618E-2</v>
      </c>
      <c r="G11" s="92">
        <f>diarrhoea_24_59mo/26</f>
        <v>7.1171202405384618E-2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0.29199999999999998</v>
      </c>
      <c r="I14" s="92">
        <f>food_insecure</f>
        <v>0.29199999999999998</v>
      </c>
      <c r="J14" s="92">
        <f>food_insecure</f>
        <v>0.29199999999999998</v>
      </c>
      <c r="K14" s="92">
        <f>food_insecure</f>
        <v>0.29199999999999998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0.62</v>
      </c>
      <c r="I17" s="92">
        <f>frac_PW_health_facility</f>
        <v>0.62</v>
      </c>
      <c r="J17" s="92">
        <f>frac_PW_health_facility</f>
        <v>0.62</v>
      </c>
      <c r="K17" s="92">
        <f>frac_PW_health_facility</f>
        <v>0.62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5.0000000000000001E-3</v>
      </c>
      <c r="I18" s="92">
        <f>frac_malaria_risk</f>
        <v>5.0000000000000001E-3</v>
      </c>
      <c r="J18" s="92">
        <f>frac_malaria_risk</f>
        <v>5.0000000000000001E-3</v>
      </c>
      <c r="K18" s="92">
        <f>frac_malaria_risk</f>
        <v>5.0000000000000001E-3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0.1</v>
      </c>
      <c r="M23" s="92">
        <f>famplan_unmet_need</f>
        <v>0.1</v>
      </c>
      <c r="N23" s="92">
        <f>famplan_unmet_need</f>
        <v>0.1</v>
      </c>
      <c r="O23" s="92">
        <f>famplan_unmet_need</f>
        <v>0.1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5.9542559999999981E-2</v>
      </c>
      <c r="M24" s="92">
        <f>(1-food_insecure)*(0.49)+food_insecure*(0.7)</f>
        <v>0.55131999999999992</v>
      </c>
      <c r="N24" s="92">
        <f>(1-food_insecure)*(0.49)+food_insecure*(0.7)</f>
        <v>0.55131999999999992</v>
      </c>
      <c r="O24" s="92">
        <f>(1-food_insecure)*(0.49)+food_insecure*(0.7)</f>
        <v>0.55131999999999992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2.5518239999999994E-2</v>
      </c>
      <c r="M25" s="92">
        <f>(1-food_insecure)*(0.21)+food_insecure*(0.3)</f>
        <v>0.23627999999999999</v>
      </c>
      <c r="N25" s="92">
        <f>(1-food_insecure)*(0.21)+food_insecure*(0.3)</f>
        <v>0.23627999999999999</v>
      </c>
      <c r="O25" s="92">
        <f>(1-food_insecure)*(0.21)+food_insecure*(0.3)</f>
        <v>0.23627999999999999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2.2939199999999993E-2</v>
      </c>
      <c r="M26" s="92">
        <f>(1-food_insecure)*(0.3)</f>
        <v>0.21239999999999998</v>
      </c>
      <c r="N26" s="92">
        <f>(1-food_insecure)*(0.3)</f>
        <v>0.21239999999999998</v>
      </c>
      <c r="O26" s="92">
        <f>(1-food_insecure)*(0.3)</f>
        <v>0.21239999999999998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0.8919999999999999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5.0000000000000001E-3</v>
      </c>
      <c r="D33" s="92">
        <f t="shared" si="3"/>
        <v>5.0000000000000001E-3</v>
      </c>
      <c r="E33" s="92">
        <f t="shared" si="3"/>
        <v>5.0000000000000001E-3</v>
      </c>
      <c r="F33" s="92">
        <f t="shared" si="3"/>
        <v>5.0000000000000001E-3</v>
      </c>
      <c r="G33" s="92">
        <f t="shared" si="3"/>
        <v>5.0000000000000001E-3</v>
      </c>
      <c r="H33" s="92">
        <f t="shared" si="3"/>
        <v>5.0000000000000001E-3</v>
      </c>
      <c r="I33" s="92">
        <f t="shared" si="3"/>
        <v>5.0000000000000001E-3</v>
      </c>
      <c r="J33" s="92">
        <f t="shared" si="3"/>
        <v>5.0000000000000001E-3</v>
      </c>
      <c r="K33" s="92">
        <f t="shared" si="3"/>
        <v>5.0000000000000001E-3</v>
      </c>
      <c r="L33" s="92">
        <f t="shared" si="3"/>
        <v>5.0000000000000001E-3</v>
      </c>
      <c r="M33" s="92">
        <f t="shared" si="3"/>
        <v>5.0000000000000001E-3</v>
      </c>
      <c r="N33" s="92">
        <f t="shared" si="3"/>
        <v>5.0000000000000001E-3</v>
      </c>
      <c r="O33" s="92">
        <f t="shared" si="3"/>
        <v>5.0000000000000001E-3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2020-03-24T06:50:12Z</dcterms:modified>
</cp:coreProperties>
</file>