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3786C2A-F6C6-44DC-AFB5-01B47D74F77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3" i="2"/>
  <c r="I11" i="2"/>
  <c r="I9" i="2"/>
  <c r="I8" i="2"/>
  <c r="I7" i="2"/>
  <c r="I5" i="2"/>
  <c r="I4" i="2"/>
  <c r="I3" i="2"/>
  <c r="I2" i="2"/>
  <c r="C7" i="51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F7191E34-5ABA-40C0-A3F9-C46FC0A403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3CCA4FC-5284-488E-9509-CC5E481C6C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9F14772E-4609-4A20-A052-6921564C73F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CDF7D02-B99A-4DA3-865B-A3DB9B27EFA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9FD6CC86-A639-4079-A1F5-7E203DAC5A5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DCF1319-E302-485F-824C-59E255990C3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3C29F09B-0C95-43F0-9315-DBE5FD4FCAA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52D45C2-2176-4C11-875B-2AC55CDC35B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F8B4C55-B11C-4020-93C8-E667F228E0F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CA4D655-BD7C-466A-B13A-D10C858AAEB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CCF894E-8BB2-4E4A-937E-01849A30C5F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208A49C-E555-4EB6-82CA-9E480B5929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02A0CF9-DA28-4253-8A52-18745858BB4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019AF988-A1EA-40F2-8106-A6D796A723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259D1E4-8813-4A86-B83B-17A1ABC8E6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F8BC128-B82F-44EF-9F1B-A078632778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377BF90-FDDF-468B-891D-3B5AB3A310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6C5E0A9-E8B0-4E6F-B7CA-1A62C6C386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22D30F5-B6E2-4A28-9154-A1DE4D7627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6F689A5-F849-4D1F-A0BF-2BE4FC068E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13411E1-F460-4F8F-A266-E79A37C7AA7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DFEF778-89FA-473C-9A1C-5C2E637EAED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F7404B2-D62B-4F15-A6A1-E75E8E996166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188953F-8EF2-4727-9168-2A3CB93AB3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8E549C5-3203-49E9-929E-F3927F96C40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8E2ECDF-9684-4E61-9D83-576A7A877C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35B8B4A-7C58-481F-9C95-ED5612B690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21B7D36-BEF2-4217-A6F0-72D6CF5484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F669D27-445F-4C3D-8D20-E67D359C91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BEFD566-C315-47EB-88A3-8D65F6C4FC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EE03811-8FA8-4571-8A45-EEE9AC9172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999357A-096D-4091-AADD-D0D8E392CA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BE2C3CE-5DD1-4856-9950-B14163B2E9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805F3EB-2D03-43D9-ADAB-B0E09FC7C46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9E040ED-5204-4F2A-901F-DAF7CC2B331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C570C49-6A56-4306-9DE6-D9087CCF06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727E812-A5B3-4AB0-943F-45738085C7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0FB46F6A-286C-4D24-8CE3-0B1B8D355E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CBCF926-06A9-4A12-B9AC-9E9E7138EC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8ED491D-9B35-4E55-8B72-7673689A28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D6AC331-C39F-4DE0-954A-F1091DABF8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C503E40-5FCE-46EB-BEEF-684D4BA686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75F95C3-B377-4BAA-AD25-16E9F9058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5243B00-D4B3-4F19-BAE5-DBEDA4B817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9D34EA1D-3E06-4003-ABDC-9E13BD0A1D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1577347-62BB-4B40-AEA3-602DBF41B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958667E-5649-4D39-BAB7-8A136E6964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C7328CF-5974-46BC-B5E1-22DC80ED53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B8F750D8-7076-4170-883A-802A73871B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092FFBB-D595-42E3-8560-3E73829ACF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86B3AC0F-3EA9-4F4B-AF11-266BCBFBB2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6608F09-C03C-4CD0-AB25-044CAABE3F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A3762051-2755-4190-9065-902D1A681B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DFDF47F-5C07-48E5-8D99-1200EF5754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A17BA94-37F6-4A17-B036-1701E4DE9F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206A00F-F06F-4E67-83B6-486B02EAD3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D40247B-8A98-40B4-890A-9FE2923357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86D26F2-3538-49DB-ABA9-DB572C9904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E000693-398B-4680-80D9-5DDD32D0FD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B1E83FA-53B4-49D8-99A6-D7FD4C9625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B5C749EA-709F-41F2-BACA-D82A65C546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A245687-37DC-4A9C-ACF8-9D3816D852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E29FB38D-2C60-401F-B72D-C3447927D3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BBD8DD6-D40E-4228-ACC2-091ED20DC0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88B781B-EBAF-47C4-80CA-0C77F2B749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449CC8C9-4532-4528-B95D-27F4F51E25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585BFA0-F06B-45B4-AF04-D6B401E239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D1FC51F-C074-484E-AB9E-7456B8E303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669287E5-E8A1-4132-8D37-9F8C197F2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1055C30-D07F-4F56-B316-90E86C5AE0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1425BAE-BE4E-49F6-8D83-9F727FFAE3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FDA41D6-FF16-4C32-A44D-B4AAC9465A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E57B1F17-8396-4BBD-A910-4AB91CEF9B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4BFB655-44C8-436A-ACCA-780E07CA66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17EA6D2-0851-4EA7-9DB8-428B36D60E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D485107-1DD8-421D-B35E-6CFCBC6ED8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E057133-76E6-4A24-A0F8-1A7CB6AE65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249F398-C2AC-4CC6-8880-EF77B14FBF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56722CD-754F-4FF8-A151-C0F3F3F36E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8B7E7596-AC51-416D-A074-B94A1FF2EA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B3C6F46-3439-4D0C-B705-B36CFE3A5D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E87F2AD-1D73-4B0A-B477-42EE25B83E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8DEBAD7-AA4E-426B-B987-9417C30014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5C438DE-AA23-4513-BC9F-C89C506F11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FE318E3-ED4E-42CF-9270-F00F997890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56F7B31-5054-4CD3-A1B0-5FB773144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A6E62BBC-A8FB-408C-8A51-D6A8907F25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0E6B776E-1136-4BFE-A66A-656DFD4D67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ED9F03A-F891-40B6-A2C5-3715F7FDD7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F3434C17-700D-4DA3-A185-4284B36F45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235F571-1347-4A5E-80E4-5010C41023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AC25044-6E77-49D0-B7E5-BA3759D06B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35DB2A26-8EED-4317-9138-131882D106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A961B79-9B51-4268-AA44-18E830CF18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4E416D3-CEDA-444C-BE5D-C8FFAB664F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2AE66080-6893-40FD-BD94-D4EC3823CE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0B0F505B-46C8-4E62-A5F9-216C719D81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1D15FB35-325B-410E-BE0C-128E8A9468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1D1110D-2438-4DB1-8C29-0DEF25B98A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AF6CA5F3-BFFA-41B8-869E-32AF01A727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FE8E35AF-089C-41FE-8E0A-54CCF65E63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8285C53F-EF0D-4BA3-96FB-52DF855A2F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65FBECC-FA3D-4C5F-8640-1C6E8EA887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299338E-13CA-48C1-BA9A-EF2EF32030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716BCA1-B998-44F6-ADB9-386F2E166B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C5603C1-9E23-4327-962D-DE47ED5883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DD92552-F91D-4FD4-9FD3-C3A8056A17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97B1617-3B13-468A-A797-FF0FAB759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365BF92-1120-4DF6-8C55-DC4B63444D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06F762A-BE92-4483-B4BF-1570AFE36D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6083CA0-8133-4164-A0C1-57071C1FE5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BAB4183-52BF-4C21-8869-9AAE2CF3BD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0ED4696-3DD9-46D3-BB90-DDA2F8ADDC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5C6B0D1-BC70-4558-82B7-D76E75F708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B3F0380-8120-4B91-B968-D9180F1332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F475D3A-3CF3-4B1E-8433-BB8A743C8D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D3513EFC-751C-42C3-AED7-C72EC705D8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49D901E7-E5E6-4A55-BE73-E17070B590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333AB6A-DC19-48D7-870B-856773A29B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2B6D3A5-F55E-44F4-814F-7F846B6DDD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91BB5D9-7FEC-4E64-8105-B995AD1D57E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AAC64F8-259F-4F50-B64A-F6FB7F98FB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066743F-EFE4-42E4-B9AC-90DF3209671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F57199DC-BADE-4216-8B10-F1BCC67D0A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287F762-52C1-4C16-A1E7-3F65B1F438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F38FA30-CDF1-4A2C-995A-5BE02582452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3984CE5-4FF8-466E-AF9B-A7540BFE8D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6E48590-647A-49EC-95F4-42945F028A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654B1084-1B85-4AFA-B2B5-0E757718E4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6195529-0ED8-4400-BC3D-BF5B9AA8915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A0DE1CF-C13F-41B2-BB1D-2E44CB879A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9A2224D-E14B-44FA-8BD5-10353D6ED1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B904A379-6FE4-456F-A057-94875A94BB0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4CCFF845-7D3C-4D4D-B673-EEE164B001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DB2CB4D-F26A-42B0-9D96-64BA04D89B1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4E8DB2F-980A-4AB1-9369-F6EBEEFC51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FFBFD50F-575E-4D64-B8BF-DA8C5D640FC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1390132-A9E1-46B6-9066-4877CBB87A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061708B-9B17-4DA2-8D87-611FEFF025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F368CFFF-8087-41B5-9292-58E6E39A67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E65B27FE-106A-4A0B-8DE5-DED3BA8AE0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3DE6028-D91D-447C-A5CB-8E6F7ACC3D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44BBC1C-412A-4134-A2FA-56CA755010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89271365-94BA-45CE-B8DC-8F7195C575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8B09C709-B6F2-4F79-94BC-3AEFBAA82A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EBB0960A-9DAD-44D6-B649-46C28EEAC4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955E88C-04C1-4BE9-87F9-43576A7D4F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926C305A-A494-4AA9-AB7D-53234226449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4196F37-686C-4DB7-9E33-4A066AC0AE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35782F4-5005-46F1-97DF-C2ED4E380EB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5DDEFA5-E4C5-41A7-8464-C49CF5491F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7823B97-4C4D-4925-A0D3-60F15302C9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B36F037-A9F4-460A-BC13-A2C7BC78AD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BDBC9CC-FAC7-44F5-9D1A-B4E14EAB2F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627BD86-A264-4114-89AD-305EC0E159A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DF22537-F5FC-4537-9398-D136CD92A4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DA75643B-8A12-4840-A986-EFAA7C8441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57B14FA-0B05-4D5D-9302-199B754A3DB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3B29991-D977-4608-836C-629550F1CD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57C17A7-5AFD-424C-ACF8-4B2B34B38D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EBB1A6B-A541-4A04-9D9F-B5FDBAD1EB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C9387270-3088-4928-8895-E25F04799D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B135B2B-0B51-4BA2-910D-8C215B69B9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285BA51-C46D-48B2-9FC9-AEE5194E74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E1117C3-D5E5-41A1-BA8F-6F79215A97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68EDE06-7202-47EE-AADA-7CA2DBE481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54FE849-EC0E-45A6-8855-3793AC4AF5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44D1877-2E09-43DD-92AC-A17E130236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02AEB6C-1537-431D-BD41-9FEE631BCE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9C189FD-C621-4923-835B-B577DE310D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4F497BB-D90D-430E-9AC4-1758C532C3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E6A7517-F6C6-4E45-B104-A8068B2888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68BC801-69AB-41E9-B0B2-B335D6259C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009083A2-6029-4EC2-AC88-7020A760A7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2B3067A-899D-4FE2-A012-74A639F3B9B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6F7FF03-05B7-46C4-ABC0-91C6446B9E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9D66300-18B6-4804-9330-03A61B1FE1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D642E74-9958-43D4-8CA2-2B3BED3892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5CCAD52-6AD0-49F9-8787-ED6C0F02F8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36DAA80-AC15-40D0-A244-68B713FA99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0A65B1F-82B3-47AB-A7A5-712D67CC19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B23587C-5634-4D70-A166-3EC4190316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037BC406-1187-4067-BE83-4859B45009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0ECDED1-60C6-420E-9EE0-AFE0F699DD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9252FAF-6647-431C-B27F-7A12D714F3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2343FC2-7A84-40B0-83A1-C389DFE98A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3662CE3-7625-4869-AFF6-6EF0115820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50D15D0F-ECC2-4615-AEA6-D881E3B359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75203C83-6A21-43FF-AD7E-F51129FBD8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A711DA5-7EC1-497D-89DB-0D32BD59A7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8BE5BBF-BC97-4D3E-B788-FCCACB5B35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A85259FA-0AFB-49CD-90A7-5601205D23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9EA6CF7D-5051-4EA2-8B1A-C4D0CB318D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06709B1-EAEF-4314-875B-9A12B33AD5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C144F63B-115B-455B-ACCF-01E0F475B4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3FA6B598-6953-40D5-92EB-51023AA0AF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838119A5-CB68-44F2-AA4D-B72179370B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144E349-49FA-4B4F-B4C6-F8731B651AF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BC2168D-578C-45B4-98F0-A4FDA23EC8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417391E5-72B1-47A6-9AD8-884539DBA9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B8658D4-5EC1-4D2B-8668-7747004D8A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7E132ED-ED28-4F61-ABAE-9088480CA6B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720FB70-4E33-4C75-90B4-0A1C64CA83E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DC60B2C-0492-41DC-B176-E2059A2CCF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A8F0760-6AFD-44E4-97A7-EADD99D9704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52B7060A-9DFF-472E-B1A1-68962A4C31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D53A03E-1E4E-4DC6-B6B2-84DEE2BA6F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98186FC-5847-47A0-BB26-8C2EB7F32F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73CCD5F-09FB-4362-BA26-6230278DC2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235D367-93DA-4402-A422-82558F8634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1C1414E-B939-41F0-988A-A835C0EE85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A53ED8F-0B89-4D75-B729-FDF1ECB4981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276A50E-DD8A-40C9-AC6E-3C83E7AD61B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973C14C-5B4F-46AF-A8B0-F14E46AD7F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3FCD437A-C21E-43CC-BF17-2560B7592BDD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BFBDA3B-875F-41EC-B634-539351F6712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953E6142-D5A0-47AD-A2F6-DB0A6A28DAE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60C2B515-2EA5-4A82-BBE3-A278E248E7E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89C9DA86-5553-4CA2-BA8A-A92290A8C13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94D23B3-1F54-4486-9AC7-29AA3A6A89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7358CA0-A2A7-4658-B9F7-C9D3DFC6D8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ACBA5F5-C4E1-4EFD-928F-94F1F62475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2839E2D-F1D3-4554-B897-8D2D5ABBC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04E48F4-B748-4B0C-821B-A8338DCE10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48856E38-24CB-4BB5-9CB0-2BC334232C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D51F3E8-03A3-4417-8AC9-D30C8B1F77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CD6F1E7-BBE1-48B6-82CE-1001BF4597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580D5AB-40DC-401B-8DDD-CBDAB366C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7AAAAA3-E876-4E14-B734-BEE4393D8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81EDD58-EF41-461F-B87A-B68B8E6EB7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75BA8C3-EDEC-4D4C-8E6F-37615761CA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E07328E-8B15-41FF-B090-F55199B554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FD71CABD-8747-43DC-AAF4-76BEBFAF2B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65712A1-CDBC-412C-A75F-8EC84495F4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68910DAC-C410-4A92-81E2-322B5EA029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CDD1AC87-2C4A-46D3-8484-995106EBDB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4E41756-53EC-4B0D-BF03-821D04B67D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F210E7F-CD63-4DDA-8CED-EFA85CB767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25C8A4C-30C1-4CE4-90D5-705E7119E8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665F117-099B-45FC-A03C-534DAB539F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7BB0B7A-EBC1-4D9A-9385-95D63C75C7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90FC942-0FE8-4D9D-AC62-C06939872B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F100E8DC-D381-4745-BA98-0594BA6BE7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F8887915-1BF1-4A60-ABA4-8820B41F3C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13C1CB0-7C06-408F-9937-5E0B1E8A07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51FBD614-48CA-4489-95BF-1EAB4B2C32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50296DB9-1A55-4C09-B242-E23C2FCAB8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5F087FF-BC61-421E-868F-86FA76249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1BDFBB7-0775-48CE-8862-72286B5E1D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A32B024-BD40-47C7-99FF-7C2162D297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B9A484C9-3586-41EE-9193-CF28CE8821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878084B-4F4B-4631-A687-EDFD447623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44295E7-C6B2-4903-9757-4A5FA6798C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B1E4E5E-F6DB-4607-AA63-46F085A565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024FD65-C487-4C12-9603-E816FF00DC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BC78FFE-9B43-410D-9E21-801C477EC6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B06ECD6-0C15-4CB6-BD7E-CC9ED73FE8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6FB12ACC-02B7-4A09-897E-5E791EE38C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2B9982F7-F4D6-43DF-8D8A-141DD53CF5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7D945C75-8A6E-48AC-9575-2DC8592558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724DF72-6B58-401F-A8E4-5AF52DD6F7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24B11CA-9D72-4F90-86DF-F2B9FBA651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8B7C8F9D-2F06-4C42-90BD-64A0E9745A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053A5AA-3C55-4DDF-B3B4-B6BD107489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E5EC701-6CFA-49E1-AAE0-F550BD838DE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4960FD4-6A14-4044-B847-57BD8482F605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F551043E-7F9B-4A0A-A399-6C35DE21638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E0B4CA9-0D16-45B1-8C44-07E79C8E0B3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D345046-4CC7-4638-942B-3BCE3D7AE34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61B46F1-E920-44A0-9FF5-295176D018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4F9FF05-5DFC-4569-92D6-BD0D154A6D8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3F75ED6-231A-4675-9DD0-8D4F258F62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9C66056-D537-4DCF-83A7-3ECFDD407F2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82D4470-7A5E-42C5-9BB1-929578B726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31F956D-4173-485E-859E-8DFEA6204F4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7C60D3E-CB47-453E-BBDD-F7073DB1053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ADB6D51-5297-4162-9883-7EE21B10070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731CD105-5A9C-4EB9-8523-A356D52BDBB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68AE087-2FC7-493F-A63C-4802A450028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3E326AB-E97E-435D-A9BA-D04FDDF2527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94C1CE81-8EBE-4B26-944B-05D294AF17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99DC8D5C-0585-470A-911A-9F73A250F4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4D7E6FB-DF33-41CC-8702-793E287E5DC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D8F1A3D-A9E8-451B-A98A-2E293671363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D9A7A74D-6074-4A5C-A5D4-CC8F29F035F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44FF1B7A-6838-49BE-BDBB-323E8BB842B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85B7144-E0A7-4B7F-95C4-DFE8A8D66EA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4F18BD8-C25D-4D6F-B7A1-3776FD06595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F1588A7-DB32-436C-9FDF-D49514494F0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7FAA22B-7D87-461F-A362-C65DCB578D1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333ACB0-3093-4833-95C8-9C13586ABFB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D13FDFB-64BB-4904-A5D2-3518CD0C88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4B05661-1F61-4888-9BB8-0238C8ADBAF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9A25CDE-D917-40F7-8A91-7B75700D31C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FFA5450-6538-4E30-8932-B74DCE4AFFE4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D361AE0-FAC0-4141-93DD-16C6262B086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BE01406-2361-4146-A1A9-4C774F2A614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B8964CC-7B65-4052-8E72-133E65707A39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687155B-EC63-46E8-B988-A7307BD00F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69CAB5F-280D-4992-92C2-8C94834CD1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B8DE6426-DB12-486F-B1B4-06788864AC9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D4A2227B-3DAD-46F9-AF79-C06CBF537F6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C0B80C9A-1EE5-4101-B83D-A47CBF2DD26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8400623-F9D8-4CE4-B8B7-F596CC72CD3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708CD71-06D4-40CA-86FF-1A7555F80AE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CB40C35B-8C31-4980-96CF-C7F290F2E21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725D3F10-AAEE-40AB-96C2-785750A9B34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E1EE5CF3-5C88-453F-8B00-FB1EF68D33B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66986AF-F59C-48CA-94F5-B6A320B1FBE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20173F5F-9468-4CD0-B16F-A52465ECE1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17A2E4E-FE5B-40CF-94CB-2F846E2A94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F511D7E-83DA-4F9E-AF78-98E83D997C9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6CEC728-D2CE-4FBA-A98C-A0D7A41F886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21835B1B-617D-4E0E-9DD0-FC861262227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6591C14-2761-4FE0-9CA4-16C5B0723F8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BA967969-8766-4FBD-B63A-7EFE8D3E402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C0ACBB9-40AE-4A74-AF0C-1E6659324C7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AE49544-1D97-4459-A02A-76C8FA29B83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183D058-77EB-4D73-9A6E-617A4A74EB6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DD03881B-4D6A-427A-9B94-6926BF1CAD4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54869D8-5696-486F-BA65-3870B659883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2F92859-7E1E-4631-B182-7436E78DDC24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5953632-6E64-49CE-984D-A4D61CC4A58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<sst xmlns="http://schemas.openxmlformats.org/spreadsheetml/2006/main" count="1102" uniqueCount="271">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</sst>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1042547</v>
      </c>
    </row>
    <row r="8" spans="1:3" ht="15" customHeight="1" x14ac:dyDescent="0.25">
      <c r="B8" s="7" t="s">
        <v>106</v>
      </c>
      <c r="C8" s="70">
        <v>5.7999999999999996E-2</v>
      </c>
    </row>
    <row r="9" spans="1:3" ht="15" customHeight="1" x14ac:dyDescent="0.25">
      <c r="B9" s="9" t="s">
        <v>107</v>
      </c>
      <c r="C9" s="71">
        <v>0.3362</v>
      </c>
    </row>
    <row r="10" spans="1:3" ht="15" customHeight="1" x14ac:dyDescent="0.25">
      <c r="B10" s="9" t="s">
        <v>105</v>
      </c>
      <c r="C10" s="71">
        <v>0.299615001678467</v>
      </c>
    </row>
    <row r="11" spans="1:3" ht="15" customHeight="1" x14ac:dyDescent="0.25">
      <c r="B11" s="7" t="s">
        <v>108</v>
      </c>
      <c r="C11" s="70">
        <v>0.54899999999999993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0.59399999999999997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8.43E-2</v>
      </c>
    </row>
    <row r="24" spans="1:3" ht="15" customHeight="1" x14ac:dyDescent="0.25">
      <c r="B24" s="20" t="s">
        <v>102</v>
      </c>
      <c r="C24" s="71">
        <v>0.46639999999999998</v>
      </c>
    </row>
    <row r="25" spans="1:3" ht="15" customHeight="1" x14ac:dyDescent="0.25">
      <c r="B25" s="20" t="s">
        <v>103</v>
      </c>
      <c r="C25" s="71">
        <v>0.34599999999999992</v>
      </c>
    </row>
    <row r="26" spans="1:3" ht="15" customHeight="1" x14ac:dyDescent="0.25">
      <c r="B26" s="20" t="s">
        <v>104</v>
      </c>
      <c r="C26" s="71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23.7</v>
      </c>
    </row>
    <row r="38" spans="1:5" ht="15" customHeight="1" x14ac:dyDescent="0.25">
      <c r="B38" s="16" t="s">
        <v>91</v>
      </c>
      <c r="C38" s="75">
        <v>41.8</v>
      </c>
      <c r="D38" s="17"/>
      <c r="E38" s="18"/>
    </row>
    <row r="39" spans="1:5" ht="15" customHeight="1" x14ac:dyDescent="0.25">
      <c r="B39" s="16" t="s">
        <v>90</v>
      </c>
      <c r="C39" s="75">
        <v>53.4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4.8594597151174925</v>
      </c>
      <c r="D51" s="17"/>
    </row>
    <row r="52" spans="1:4" ht="15" customHeight="1" x14ac:dyDescent="0.25">
      <c r="B52" s="16" t="s">
        <v>125</v>
      </c>
      <c r="C52" s="76">
        <v>4.1442062890499995</v>
      </c>
    </row>
    <row r="53" spans="1:4" ht="15.75" customHeight="1" x14ac:dyDescent="0.25">
      <c r="B53" s="16" t="s">
        <v>126</v>
      </c>
      <c r="C53" s="76">
        <v>4.1442062890499995</v>
      </c>
    </row>
    <row r="54" spans="1:4" ht="15.75" customHeight="1" x14ac:dyDescent="0.25">
      <c r="B54" s="16" t="s">
        <v>127</v>
      </c>
      <c r="C54" s="76">
        <v>2.6712843657000001</v>
      </c>
    </row>
    <row r="55" spans="1:4" ht="15.75" customHeight="1" x14ac:dyDescent="0.25">
      <c r="B55" s="16" t="s">
        <v>128</v>
      </c>
      <c r="C55" s="76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0.48330251502779342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47.543631948570813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44.919838190254588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250.00911159604749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0.45726456517724007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1.3636766164030325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1.3636766164030325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1.3636766164030325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1.3636766164030325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14.44490005937495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14.44490005937495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0.50118534166365525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0.57100000000000006</v>
      </c>
      <c r="C18" s="85">
        <v>0.95</v>
      </c>
      <c r="D18" s="87">
        <v>5.8130849373349918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5.8130849373349918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5.8130849373349918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6.2567341056259025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24.762499177403289</v>
      </c>
      <c r="E22" s="86" t="s">
        <v>202</v>
      </c>
    </row>
    <row r="23" spans="1:5" ht="15.75" customHeight="1" x14ac:dyDescent="0.25">
      <c r="A23" s="52" t="s">
        <v>34</v>
      </c>
      <c r="B23" s="85">
        <v>0.32899999999999996</v>
      </c>
      <c r="C23" s="85">
        <v>0.95</v>
      </c>
      <c r="D23" s="86">
        <v>4.8184289348295932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20.750267835872506</v>
      </c>
      <c r="E24" s="86" t="s">
        <v>202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86">
        <v>20.623780957856731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5.2125388670276775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5.7163722128864363</v>
      </c>
      <c r="E27" s="86" t="s">
        <v>202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86">
        <v>2.3774215250534336</v>
      </c>
      <c r="E28" s="86" t="s">
        <v>202</v>
      </c>
    </row>
    <row r="29" spans="1:5" ht="15.75" customHeight="1" x14ac:dyDescent="0.25">
      <c r="A29" s="52" t="s">
        <v>58</v>
      </c>
      <c r="B29" s="85">
        <v>0.57100000000000006</v>
      </c>
      <c r="C29" s="85">
        <v>0.95</v>
      </c>
      <c r="D29" s="86">
        <v>89.715813228316819</v>
      </c>
      <c r="E29" s="86" t="s">
        <v>202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86">
        <v>8.5059079955029304</v>
      </c>
      <c r="E30" s="86" t="s">
        <v>202</v>
      </c>
    </row>
    <row r="31" spans="1:5" ht="15.75" customHeight="1" x14ac:dyDescent="0.25">
      <c r="A31" s="52" t="s">
        <v>28</v>
      </c>
      <c r="B31" s="85">
        <v>0.15</v>
      </c>
      <c r="C31" s="85">
        <v>0.95</v>
      </c>
      <c r="D31" s="86">
        <v>1.0438007378265179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0.18899999999999997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0.4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9.5000000000000001E-2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6.1730292806260767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1.0677556149504945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225240.22027600001</v>
      </c>
      <c r="C2" s="78">
        <v>416251</v>
      </c>
      <c r="D2" s="78">
        <v>684270</v>
      </c>
      <c r="E2" s="78">
        <v>498510</v>
      </c>
      <c r="F2" s="78">
        <v>328470</v>
      </c>
      <c r="G2" s="22">
        <f t="shared" ref="G2:G40" si="0">C2+D2+E2+F2</f>
        <v>1927501</v>
      </c>
      <c r="H2" s="22">
        <f t="shared" ref="H2:H40" si="1">(B2 + stillbirth*B2/(1000-stillbirth))/(1-abortion)</f>
        <v>263079.77331058076</v>
      </c>
      <c r="I2" s="22">
        <f>G2-H2</f>
        <v>1664421.2266894192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227392.62799999997</v>
      </c>
      <c r="C3" s="78">
        <v>423000</v>
      </c>
      <c r="D3" s="78">
        <v>703000</v>
      </c>
      <c r="E3" s="78">
        <v>514000</v>
      </c>
      <c r="F3" s="78">
        <v>337000</v>
      </c>
      <c r="G3" s="22">
        <f t="shared" si="0"/>
        <v>1977000</v>
      </c>
      <c r="H3" s="22">
        <f t="shared" si="1"/>
        <v>265593.77784941485</v>
      </c>
      <c r="I3" s="22">
        <f t="shared" ref="I3:I15" si="3">G3-H3</f>
        <v>1711406.2221505851</v>
      </c>
    </row>
    <row r="4" spans="1:9" ht="15.75" customHeight="1" x14ac:dyDescent="0.25">
      <c r="A4" s="7">
        <f t="shared" si="2"/>
        <v>2019</v>
      </c>
      <c r="B4" s="77">
        <v>229507.61133333331</v>
      </c>
      <c r="C4" s="78">
        <v>430000</v>
      </c>
      <c r="D4" s="78">
        <v>721000</v>
      </c>
      <c r="E4" s="78">
        <v>528000</v>
      </c>
      <c r="F4" s="78">
        <v>346000</v>
      </c>
      <c r="G4" s="22">
        <f t="shared" si="0"/>
        <v>2025000</v>
      </c>
      <c r="H4" s="22">
        <f t="shared" si="1"/>
        <v>268064.07083353284</v>
      </c>
      <c r="I4" s="22">
        <f t="shared" si="3"/>
        <v>1756935.9291664672</v>
      </c>
    </row>
    <row r="5" spans="1:9" ht="15.75" customHeight="1" x14ac:dyDescent="0.25">
      <c r="A5" s="7">
        <f t="shared" si="2"/>
        <v>2020</v>
      </c>
      <c r="B5" s="77">
        <v>231526.152</v>
      </c>
      <c r="C5" s="78">
        <v>436000</v>
      </c>
      <c r="D5" s="78">
        <v>739000</v>
      </c>
      <c r="E5" s="78">
        <v>540000</v>
      </c>
      <c r="F5" s="78">
        <v>357000</v>
      </c>
      <c r="G5" s="22">
        <f t="shared" si="0"/>
        <v>2072000</v>
      </c>
      <c r="H5" s="22">
        <f t="shared" si="1"/>
        <v>270421.71912722633</v>
      </c>
      <c r="I5" s="22">
        <f t="shared" si="3"/>
        <v>1801578.2808727736</v>
      </c>
    </row>
    <row r="6" spans="1:9" ht="15.75" customHeight="1" x14ac:dyDescent="0.25">
      <c r="A6" s="7">
        <f t="shared" si="2"/>
        <v>2021</v>
      </c>
      <c r="B6" s="77">
        <v>233682.68</v>
      </c>
      <c r="C6" s="78">
        <v>443000</v>
      </c>
      <c r="D6" s="78">
        <v>758000</v>
      </c>
      <c r="E6" s="78">
        <v>552000</v>
      </c>
      <c r="F6" s="78">
        <v>371000</v>
      </c>
      <c r="G6" s="22">
        <f t="shared" si="0"/>
        <v>2124000</v>
      </c>
      <c r="H6" s="22">
        <f t="shared" si="1"/>
        <v>272940.53613372159</v>
      </c>
      <c r="I6" s="22">
        <f t="shared" si="3"/>
        <v>1851059.4638662785</v>
      </c>
    </row>
    <row r="7" spans="1:9" ht="15.75" customHeight="1" x14ac:dyDescent="0.25">
      <c r="A7" s="7">
        <f t="shared" si="2"/>
        <v>2022</v>
      </c>
      <c r="B7" s="77">
        <v>235776.046</v>
      </c>
      <c r="C7" s="78">
        <v>449000</v>
      </c>
      <c r="D7" s="78">
        <v>777000</v>
      </c>
      <c r="E7" s="78">
        <v>562000</v>
      </c>
      <c r="F7" s="78">
        <v>386000</v>
      </c>
      <c r="G7" s="22">
        <f t="shared" si="0"/>
        <v>2174000</v>
      </c>
      <c r="H7" s="22">
        <f t="shared" si="1"/>
        <v>275385.5801496671</v>
      </c>
      <c r="I7" s="22">
        <f t="shared" si="3"/>
        <v>1898614.4198503329</v>
      </c>
    </row>
    <row r="8" spans="1:9" ht="15.75" customHeight="1" x14ac:dyDescent="0.25">
      <c r="A8" s="7">
        <f t="shared" si="2"/>
        <v>2023</v>
      </c>
      <c r="B8" s="77">
        <v>237805.46400000001</v>
      </c>
      <c r="C8" s="78">
        <v>455000</v>
      </c>
      <c r="D8" s="78">
        <v>795000</v>
      </c>
      <c r="E8" s="78">
        <v>570000</v>
      </c>
      <c r="F8" s="78">
        <v>403000</v>
      </c>
      <c r="G8" s="22">
        <f t="shared" si="0"/>
        <v>2223000</v>
      </c>
      <c r="H8" s="22">
        <f t="shared" si="1"/>
        <v>277755.93312986835</v>
      </c>
      <c r="I8" s="22">
        <f t="shared" si="3"/>
        <v>1945244.0668701315</v>
      </c>
    </row>
    <row r="9" spans="1:9" ht="15.75" customHeight="1" x14ac:dyDescent="0.25">
      <c r="A9" s="7">
        <f t="shared" si="2"/>
        <v>2024</v>
      </c>
      <c r="B9" s="77">
        <v>239744.75399999996</v>
      </c>
      <c r="C9" s="78">
        <v>461000</v>
      </c>
      <c r="D9" s="78">
        <v>812000</v>
      </c>
      <c r="E9" s="78">
        <v>578000</v>
      </c>
      <c r="F9" s="78">
        <v>420000</v>
      </c>
      <c r="G9" s="22">
        <f t="shared" si="0"/>
        <v>2271000</v>
      </c>
      <c r="H9" s="22">
        <f t="shared" si="1"/>
        <v>280021.0169277722</v>
      </c>
      <c r="I9" s="22">
        <f t="shared" si="3"/>
        <v>1990978.9830722278</v>
      </c>
    </row>
    <row r="10" spans="1:9" ht="15.75" customHeight="1" x14ac:dyDescent="0.25">
      <c r="A10" s="7">
        <f t="shared" si="2"/>
        <v>2025</v>
      </c>
      <c r="B10" s="77">
        <v>241619.04800000001</v>
      </c>
      <c r="C10" s="78">
        <v>466000</v>
      </c>
      <c r="D10" s="78">
        <v>828000</v>
      </c>
      <c r="E10" s="78">
        <v>586000</v>
      </c>
      <c r="F10" s="78">
        <v>437000</v>
      </c>
      <c r="G10" s="22">
        <f t="shared" si="0"/>
        <v>2317000</v>
      </c>
      <c r="H10" s="22">
        <f t="shared" si="1"/>
        <v>282210.18562967272</v>
      </c>
      <c r="I10" s="22">
        <f t="shared" si="3"/>
        <v>2034789.8143703272</v>
      </c>
    </row>
    <row r="11" spans="1:9" ht="15.75" customHeight="1" x14ac:dyDescent="0.25">
      <c r="A11" s="7">
        <f t="shared" si="2"/>
        <v>2026</v>
      </c>
      <c r="B11" s="77">
        <v>243541.10080000001</v>
      </c>
      <c r="C11" s="78">
        <v>471000</v>
      </c>
      <c r="D11" s="78">
        <v>843000</v>
      </c>
      <c r="E11" s="78">
        <v>593000</v>
      </c>
      <c r="F11" s="78">
        <v>454000</v>
      </c>
      <c r="G11" s="22">
        <f t="shared" si="0"/>
        <v>2361000</v>
      </c>
      <c r="H11" s="22">
        <f t="shared" si="1"/>
        <v>284455.13643950305</v>
      </c>
      <c r="I11" s="22">
        <f t="shared" si="3"/>
        <v>2076544.8635604968</v>
      </c>
    </row>
    <row r="12" spans="1:9" ht="15.75" customHeight="1" x14ac:dyDescent="0.25">
      <c r="A12" s="7">
        <f t="shared" si="2"/>
        <v>2027</v>
      </c>
      <c r="B12" s="77">
        <v>245376.01440000004</v>
      </c>
      <c r="C12" s="78">
        <v>475000</v>
      </c>
      <c r="D12" s="78">
        <v>858000</v>
      </c>
      <c r="E12" s="78">
        <v>600000</v>
      </c>
      <c r="F12" s="78">
        <v>470000</v>
      </c>
      <c r="G12" s="22">
        <f t="shared" si="0"/>
        <v>2403000</v>
      </c>
      <c r="H12" s="22">
        <f t="shared" si="1"/>
        <v>286598.3089747678</v>
      </c>
      <c r="I12" s="22">
        <f t="shared" si="3"/>
        <v>2116401.691025232</v>
      </c>
    </row>
    <row r="13" spans="1:9" ht="15.75" customHeight="1" x14ac:dyDescent="0.25">
      <c r="A13" s="7">
        <f t="shared" si="2"/>
        <v>2028</v>
      </c>
      <c r="B13" s="77">
        <v>247148.16960000005</v>
      </c>
      <c r="C13" s="78">
        <v>479000</v>
      </c>
      <c r="D13" s="78">
        <v>871000</v>
      </c>
      <c r="E13" s="78">
        <v>605000</v>
      </c>
      <c r="F13" s="78">
        <v>485000</v>
      </c>
      <c r="G13" s="22">
        <f t="shared" si="0"/>
        <v>2440000</v>
      </c>
      <c r="H13" s="22">
        <f t="shared" si="1"/>
        <v>288668.17992284225</v>
      </c>
      <c r="I13" s="22">
        <f t="shared" si="3"/>
        <v>2151331.8200771576</v>
      </c>
    </row>
    <row r="14" spans="1:9" ht="15.75" customHeight="1" x14ac:dyDescent="0.25">
      <c r="A14" s="7">
        <f t="shared" si="2"/>
        <v>2029</v>
      </c>
      <c r="B14" s="77">
        <v>248832.68480000005</v>
      </c>
      <c r="C14" s="78">
        <v>483000</v>
      </c>
      <c r="D14" s="78">
        <v>884000</v>
      </c>
      <c r="E14" s="78">
        <v>609000</v>
      </c>
      <c r="F14" s="78">
        <v>500000</v>
      </c>
      <c r="G14" s="22">
        <f t="shared" si="0"/>
        <v>2476000</v>
      </c>
      <c r="H14" s="22">
        <f t="shared" si="1"/>
        <v>290635.68766373856</v>
      </c>
      <c r="I14" s="22">
        <f t="shared" si="3"/>
        <v>2185364.3123362614</v>
      </c>
    </row>
    <row r="15" spans="1:9" ht="15.75" customHeight="1" x14ac:dyDescent="0.25">
      <c r="A15" s="7">
        <f t="shared" si="2"/>
        <v>2030</v>
      </c>
      <c r="B15" s="77">
        <v>250429.56</v>
      </c>
      <c r="C15" s="78">
        <v>487000</v>
      </c>
      <c r="D15" s="78">
        <v>895000</v>
      </c>
      <c r="E15" s="78">
        <v>612000</v>
      </c>
      <c r="F15" s="78">
        <v>512000</v>
      </c>
      <c r="G15" s="22">
        <f t="shared" si="0"/>
        <v>2506000</v>
      </c>
      <c r="H15" s="22">
        <f t="shared" si="1"/>
        <v>292500.8321974568</v>
      </c>
      <c r="I15" s="22">
        <f t="shared" si="3"/>
        <v>2213499.1678025434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128.4796073663199</v>
      </c>
      <c r="I17" s="22">
        <f t="shared" si="4"/>
        <v>-128.4796073663199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3.7064350000000003E-2</v>
      </c>
    </row>
    <row r="4" spans="1:8" ht="15.75" customHeight="1" x14ac:dyDescent="0.25">
      <c r="B4" s="24" t="s">
        <v>7</v>
      </c>
      <c r="C4" s="79">
        <v>7.6010944095478872E-2</v>
      </c>
    </row>
    <row r="5" spans="1:8" ht="15.75" customHeight="1" x14ac:dyDescent="0.25">
      <c r="B5" s="24" t="s">
        <v>8</v>
      </c>
      <c r="C5" s="79">
        <v>7.8671210277716924E-2</v>
      </c>
    </row>
    <row r="6" spans="1:8" ht="15.75" customHeight="1" x14ac:dyDescent="0.25">
      <c r="B6" s="24" t="s">
        <v>10</v>
      </c>
      <c r="C6" s="79">
        <v>9.5056138100216223E-2</v>
      </c>
    </row>
    <row r="7" spans="1:8" ht="15.75" customHeight="1" x14ac:dyDescent="0.25">
      <c r="B7" s="24" t="s">
        <v>13</v>
      </c>
      <c r="C7" s="79">
        <v>0.28183051587985553</v>
      </c>
    </row>
    <row r="8" spans="1:8" ht="15.75" customHeight="1" x14ac:dyDescent="0.25">
      <c r="B8" s="24" t="s">
        <v>14</v>
      </c>
      <c r="C8" s="79">
        <v>3.98434597251277E-4</v>
      </c>
    </row>
    <row r="9" spans="1:8" ht="15.75" customHeight="1" x14ac:dyDescent="0.25">
      <c r="B9" s="24" t="s">
        <v>27</v>
      </c>
      <c r="C9" s="79">
        <v>0.14799727143211325</v>
      </c>
    </row>
    <row r="10" spans="1:8" ht="15.75" customHeight="1" x14ac:dyDescent="0.25">
      <c r="B10" s="24" t="s">
        <v>15</v>
      </c>
      <c r="C10" s="79">
        <v>0.28297113561736786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0.12200646546258601</v>
      </c>
      <c r="D14" s="79">
        <v>0.12200646546258601</v>
      </c>
      <c r="E14" s="79">
        <v>0.186926943777697</v>
      </c>
      <c r="F14" s="79">
        <v>0.186926943777697</v>
      </c>
    </row>
    <row r="15" spans="1:8" ht="15.75" customHeight="1" x14ac:dyDescent="0.25">
      <c r="B15" s="24" t="s">
        <v>16</v>
      </c>
      <c r="C15" s="79">
        <v>0.190027106793238</v>
      </c>
      <c r="D15" s="79">
        <v>0.190027106793238</v>
      </c>
      <c r="E15" s="79">
        <v>9.9077055353835514E-2</v>
      </c>
      <c r="F15" s="79">
        <v>9.9077055353835514E-2</v>
      </c>
    </row>
    <row r="16" spans="1:8" ht="15.75" customHeight="1" x14ac:dyDescent="0.25">
      <c r="B16" s="24" t="s">
        <v>17</v>
      </c>
      <c r="C16" s="79">
        <v>6.3064225967505494E-2</v>
      </c>
      <c r="D16" s="79">
        <v>6.3064225967505494E-2</v>
      </c>
      <c r="E16" s="79">
        <v>4.4000204616592403E-2</v>
      </c>
      <c r="F16" s="79">
        <v>4.4000204616592403E-2</v>
      </c>
    </row>
    <row r="17" spans="1:8" ht="15.75" customHeight="1" x14ac:dyDescent="0.25">
      <c r="B17" s="24" t="s">
        <v>18</v>
      </c>
      <c r="C17" s="79">
        <v>1.5370852935034601E-2</v>
      </c>
      <c r="D17" s="79">
        <v>1.5370852935034601E-2</v>
      </c>
      <c r="E17" s="79">
        <v>4.4813962599448198E-2</v>
      </c>
      <c r="F17" s="79">
        <v>4.4813962599448198E-2</v>
      </c>
    </row>
    <row r="18" spans="1:8" ht="15.75" customHeight="1" x14ac:dyDescent="0.25">
      <c r="B18" s="24" t="s">
        <v>19</v>
      </c>
      <c r="C18" s="79">
        <v>6.3148613483336698E-3</v>
      </c>
      <c r="D18" s="79">
        <v>6.3148613483336698E-3</v>
      </c>
      <c r="E18" s="79">
        <v>1.1659319091862399E-2</v>
      </c>
      <c r="F18" s="79">
        <v>1.1659319091862399E-2</v>
      </c>
    </row>
    <row r="19" spans="1:8" ht="15.75" customHeight="1" x14ac:dyDescent="0.25">
      <c r="B19" s="24" t="s">
        <v>20</v>
      </c>
      <c r="C19" s="79">
        <v>3.86106337442561E-2</v>
      </c>
      <c r="D19" s="79">
        <v>3.86106337442561E-2</v>
      </c>
      <c r="E19" s="79">
        <v>4.7607131705568101E-2</v>
      </c>
      <c r="F19" s="79">
        <v>4.7607131705568101E-2</v>
      </c>
    </row>
    <row r="20" spans="1:8" ht="15.75" customHeight="1" x14ac:dyDescent="0.25">
      <c r="B20" s="24" t="s">
        <v>21</v>
      </c>
      <c r="C20" s="79">
        <v>1.3701183017102901E-2</v>
      </c>
      <c r="D20" s="79">
        <v>1.3701183017102901E-2</v>
      </c>
      <c r="E20" s="79">
        <v>6.5575922262131802E-3</v>
      </c>
      <c r="F20" s="79">
        <v>6.5575922262131802E-3</v>
      </c>
    </row>
    <row r="21" spans="1:8" ht="15.75" customHeight="1" x14ac:dyDescent="0.25">
      <c r="B21" s="24" t="s">
        <v>22</v>
      </c>
      <c r="C21" s="79">
        <v>5.3707944847401101E-2</v>
      </c>
      <c r="D21" s="79">
        <v>5.3707944847401101E-2</v>
      </c>
      <c r="E21" s="79">
        <v>0.146397884042299</v>
      </c>
      <c r="F21" s="79">
        <v>0.146397884042299</v>
      </c>
    </row>
    <row r="22" spans="1:8" ht="15.75" customHeight="1" x14ac:dyDescent="0.25">
      <c r="B22" s="24" t="s">
        <v>23</v>
      </c>
      <c r="C22" s="79">
        <v>0.49719672588454222</v>
      </c>
      <c r="D22" s="79">
        <v>0.49719672588454222</v>
      </c>
      <c r="E22" s="79">
        <v>0.41295990658648429</v>
      </c>
      <c r="F22" s="79">
        <v>0.41295990658648429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1.8200000000000001E-2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0.14730000000000001</v>
      </c>
    </row>
    <row r="33" spans="2:3" ht="15.75" customHeight="1" x14ac:dyDescent="0.25">
      <c r="B33" s="24" t="s">
        <v>45</v>
      </c>
      <c r="C33" s="79">
        <v>0.124</v>
      </c>
    </row>
    <row r="34" spans="2:3" ht="15.75" customHeight="1" x14ac:dyDescent="0.25">
      <c r="B34" s="24" t="s">
        <v>46</v>
      </c>
      <c r="C34" s="79">
        <v>0.17449999999776483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0.5656546608329942</v>
      </c>
      <c r="D2" s="80">
        <v>0.5656546608329942</v>
      </c>
      <c r="E2" s="80">
        <v>0.4983225954306798</v>
      </c>
      <c r="F2" s="80">
        <v>0.26463639584492676</v>
      </c>
      <c r="G2" s="80">
        <v>0.21059209090909098</v>
      </c>
    </row>
    <row r="3" spans="1:15" ht="15.75" customHeight="1" x14ac:dyDescent="0.25">
      <c r="A3" s="5"/>
      <c r="B3" s="11" t="s">
        <v>118</v>
      </c>
      <c r="C3" s="80">
        <v>0.20517922805589475</v>
      </c>
      <c r="D3" s="80">
        <v>0.20517922805589475</v>
      </c>
      <c r="E3" s="80">
        <v>0.22693129345820923</v>
      </c>
      <c r="F3" s="80">
        <v>0.22765304859951771</v>
      </c>
      <c r="G3" s="80">
        <v>0.21839179797979802</v>
      </c>
    </row>
    <row r="4" spans="1:15" ht="15.75" customHeight="1" x14ac:dyDescent="0.25">
      <c r="A4" s="5"/>
      <c r="B4" s="11" t="s">
        <v>116</v>
      </c>
      <c r="C4" s="81">
        <v>0.13674</v>
      </c>
      <c r="D4" s="81">
        <v>0.13674</v>
      </c>
      <c r="E4" s="81">
        <v>0.1721911111111111</v>
      </c>
      <c r="F4" s="81">
        <v>0.29247166666666663</v>
      </c>
      <c r="G4" s="81">
        <v>0.32665666666666665</v>
      </c>
    </row>
    <row r="5" spans="1:15" ht="15.75" customHeight="1" x14ac:dyDescent="0.25">
      <c r="A5" s="5"/>
      <c r="B5" s="11" t="s">
        <v>119</v>
      </c>
      <c r="C5" s="81">
        <v>9.2426111111111098E-2</v>
      </c>
      <c r="D5" s="81">
        <v>9.2426111111111098E-2</v>
      </c>
      <c r="E5" s="81">
        <v>0.10255499999999999</v>
      </c>
      <c r="F5" s="81">
        <v>0.2152388888888889</v>
      </c>
      <c r="G5" s="81">
        <v>0.24435944444444441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0.61886521754982415</v>
      </c>
      <c r="D8" s="80">
        <v>0.61886521754982415</v>
      </c>
      <c r="E8" s="80">
        <v>0.61980966756097566</v>
      </c>
      <c r="F8" s="80">
        <v>0.60056040542626732</v>
      </c>
      <c r="G8" s="80">
        <v>0.65781882908891331</v>
      </c>
    </row>
    <row r="9" spans="1:15" ht="15.75" customHeight="1" x14ac:dyDescent="0.25">
      <c r="B9" s="7" t="s">
        <v>121</v>
      </c>
      <c r="C9" s="80">
        <v>0.17976115245017585</v>
      </c>
      <c r="D9" s="80">
        <v>0.17976115245017585</v>
      </c>
      <c r="E9" s="80">
        <v>0.19993860243902442</v>
      </c>
      <c r="F9" s="80">
        <v>0.2229568645737327</v>
      </c>
      <c r="G9" s="80">
        <v>0.2299929535777534</v>
      </c>
    </row>
    <row r="10" spans="1:15" ht="15.75" customHeight="1" x14ac:dyDescent="0.25">
      <c r="B10" s="7" t="s">
        <v>122</v>
      </c>
      <c r="C10" s="81">
        <v>8.9206730000000012E-2</v>
      </c>
      <c r="D10" s="81">
        <v>8.9206730000000012E-2</v>
      </c>
      <c r="E10" s="81">
        <v>8.5349280999999985E-2</v>
      </c>
      <c r="F10" s="81">
        <v>9.1237092000000006E-2</v>
      </c>
      <c r="G10" s="81">
        <v>6.7120737E-2</v>
      </c>
    </row>
    <row r="11" spans="1:15" ht="15.75" customHeight="1" x14ac:dyDescent="0.25">
      <c r="B11" s="7" t="s">
        <v>123</v>
      </c>
      <c r="C11" s="81">
        <v>0.1121669</v>
      </c>
      <c r="D11" s="81">
        <v>0.1121669</v>
      </c>
      <c r="E11" s="81">
        <v>9.4902449E-2</v>
      </c>
      <c r="F11" s="81">
        <v>8.5245637999999999E-2</v>
      </c>
      <c r="G11" s="81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0.77228757749999999</v>
      </c>
      <c r="D14" s="82">
        <v>0.74513917951399999</v>
      </c>
      <c r="E14" s="82">
        <v>0.74513917951399999</v>
      </c>
      <c r="F14" s="82">
        <v>0.494011782678</v>
      </c>
      <c r="G14" s="82">
        <v>0.494011782678</v>
      </c>
      <c r="H14" s="83">
        <v>0.44799999999999995</v>
      </c>
      <c r="I14" s="83">
        <v>0.44799999999999995</v>
      </c>
      <c r="J14" s="83">
        <v>0.44799999999999995</v>
      </c>
      <c r="K14" s="83">
        <v>0.44799999999999995</v>
      </c>
      <c r="L14" s="83">
        <v>0.27878147048700003</v>
      </c>
      <c r="M14" s="83">
        <v>0.34379116114500002</v>
      </c>
      <c r="N14" s="83">
        <v>0.29680106730599998</v>
      </c>
      <c r="O14" s="83">
        <v>0.33379267299199999</v>
      </c>
    </row>
    <row r="15" spans="1:15" ht="15.75" customHeight="1" x14ac:dyDescent="0.25">
      <c r="B15" s="16" t="s">
        <v>68</v>
      </c>
      <c r="C15" s="80">
        <f>iron_deficiency_anaemia*C14</f>
        <v>0.37324852853047191</v>
      </c>
      <c r="D15" s="80">
        <f t="shared" ref="D15:O15" si="0">iron_deficiency_anaemia*D14</f>
        <v>0.36012763950486265</v>
      </c>
      <c r="E15" s="80">
        <f t="shared" si="0"/>
        <v>0.36012763950486265</v>
      </c>
      <c r="F15" s="80">
        <f t="shared" si="0"/>
        <v>0.23875713702164111</v>
      </c>
      <c r="G15" s="80">
        <f t="shared" si="0"/>
        <v>0.23875713702164111</v>
      </c>
      <c r="H15" s="80">
        <f t="shared" si="0"/>
        <v>0.21651952673245142</v>
      </c>
      <c r="I15" s="80">
        <f t="shared" si="0"/>
        <v>0.21651952673245142</v>
      </c>
      <c r="J15" s="80">
        <f t="shared" si="0"/>
        <v>0.21651952673245142</v>
      </c>
      <c r="K15" s="80">
        <f t="shared" si="0"/>
        <v>0.21651952673245142</v>
      </c>
      <c r="L15" s="80">
        <f t="shared" si="0"/>
        <v>0.13473578582951368</v>
      </c>
      <c r="M15" s="80">
        <f t="shared" si="0"/>
        <v>0.16615513282570393</v>
      </c>
      <c r="N15" s="80">
        <f t="shared" si="0"/>
        <v>0.14344470229192319</v>
      </c>
      <c r="O15" s="80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0.43456000000000006</v>
      </c>
      <c r="D2" s="144">
        <v>0.42857999999999996</v>
      </c>
      <c r="E2" s="144">
        <v>0.42247999999999997</v>
      </c>
      <c r="F2" s="144">
        <v>0.41631000000000001</v>
      </c>
      <c r="G2" s="144">
        <v>0.41003000000000001</v>
      </c>
      <c r="H2" s="144">
        <v>0.40348000000000001</v>
      </c>
      <c r="I2" s="144">
        <v>0.39700000000000002</v>
      </c>
      <c r="J2" s="144">
        <v>0.39058999999999999</v>
      </c>
      <c r="K2" s="144">
        <v>0.38427</v>
      </c>
      <c r="L2" s="144">
        <v>0.37802999999999998</v>
      </c>
      <c r="M2" s="144">
        <v>0.37186999999999998</v>
      </c>
      <c r="N2" s="144">
        <v>0.36579</v>
      </c>
      <c r="O2" s="144">
        <v>0.35979999999999995</v>
      </c>
      <c r="P2" s="144">
        <v>0.35389999999999999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0.1183</v>
      </c>
      <c r="D4" s="144">
        <v>0.11562</v>
      </c>
      <c r="E4" s="144">
        <v>0.11307</v>
      </c>
      <c r="F4" s="144">
        <v>0.11062</v>
      </c>
      <c r="G4" s="144">
        <v>0.10829000000000001</v>
      </c>
      <c r="H4" s="144">
        <v>0.10625</v>
      </c>
      <c r="I4" s="144">
        <v>0.10427</v>
      </c>
      <c r="J4" s="144">
        <v>0.10237</v>
      </c>
      <c r="K4" s="144">
        <v>0.10053000000000001</v>
      </c>
      <c r="L4" s="144">
        <v>9.8760000000000001E-2</v>
      </c>
      <c r="M4" s="144">
        <v>9.7049999999999997E-2</v>
      </c>
      <c r="N4" s="144">
        <v>9.5399999999999985E-2</v>
      </c>
      <c r="O4" s="144">
        <v>9.3810000000000004E-2</v>
      </c>
      <c r="P4" s="144">
        <v>9.2270000000000005E-2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0.26324991900204553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0.21651952673245142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0.15379730468207642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0.77500000000000002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52.606000000000002</v>
      </c>
      <c r="D13" s="143">
        <v>50.755000000000003</v>
      </c>
      <c r="E13" s="143">
        <v>49.006</v>
      </c>
      <c r="F13" s="143">
        <v>47.430999999999997</v>
      </c>
      <c r="G13" s="143">
        <v>45.963999999999999</v>
      </c>
      <c r="H13" s="143">
        <v>44.579000000000001</v>
      </c>
      <c r="I13" s="143">
        <v>43.311</v>
      </c>
      <c r="J13" s="143">
        <v>42.109000000000002</v>
      </c>
      <c r="K13" s="143">
        <v>40.945999999999998</v>
      </c>
      <c r="L13" s="143">
        <v>39.86</v>
      </c>
      <c r="M13" s="143">
        <v>38.896000000000001</v>
      </c>
      <c r="N13" s="143">
        <v>37.817</v>
      </c>
      <c r="O13" s="143">
        <v>36.886000000000003</v>
      </c>
      <c r="P13" s="143">
        <v>36.009</v>
      </c>
    </row>
    <row r="14" spans="1:16" x14ac:dyDescent="0.25">
      <c r="B14" s="16" t="s">
        <v>170</v>
      </c>
      <c r="C14" s="143">
        <f>maternal_mortality</f>
        <v>2.15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5.7999999999999996E-2</v>
      </c>
      <c r="E2" s="92">
        <f>food_insecure</f>
        <v>5.7999999999999996E-2</v>
      </c>
      <c r="F2" s="92">
        <f>food_insecure</f>
        <v>5.7999999999999996E-2</v>
      </c>
      <c r="G2" s="92">
        <f>food_insecure</f>
        <v>5.7999999999999996E-2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5.7999999999999996E-2</v>
      </c>
      <c r="F5" s="92">
        <f>food_insecure</f>
        <v>5.7999999999999996E-2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0.18690229673528819</v>
      </c>
      <c r="D7" s="92">
        <f>diarrhoea_1_5mo/26</f>
        <v>0.15939254957884613</v>
      </c>
      <c r="E7" s="92">
        <f>diarrhoea_6_11mo/26</f>
        <v>0.15939254957884613</v>
      </c>
      <c r="F7" s="92">
        <f>diarrhoea_12_23mo/26</f>
        <v>0.10274170637307692</v>
      </c>
      <c r="G7" s="92">
        <f>diarrhoea_24_59mo/26</f>
        <v>0.10274170637307692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5.7999999999999996E-2</v>
      </c>
      <c r="F8" s="92">
        <f>food_insecure</f>
        <v>5.7999999999999996E-2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0.63</v>
      </c>
      <c r="E9" s="92">
        <f>IF(ISBLANK(comm_deliv), frac_children_health_facility,1)</f>
        <v>0.63</v>
      </c>
      <c r="F9" s="92">
        <f>IF(ISBLANK(comm_deliv), frac_children_health_facility,1)</f>
        <v>0.63</v>
      </c>
      <c r="G9" s="92">
        <f>IF(ISBLANK(comm_deliv), frac_children_health_facility,1)</f>
        <v>0.63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0.18690229673528819</v>
      </c>
      <c r="D11" s="92">
        <f>diarrhoea_1_5mo/26</f>
        <v>0.15939254957884613</v>
      </c>
      <c r="E11" s="92">
        <f>diarrhoea_6_11mo/26</f>
        <v>0.15939254957884613</v>
      </c>
      <c r="F11" s="92">
        <f>diarrhoea_12_23mo/26</f>
        <v>0.10274170637307692</v>
      </c>
      <c r="G11" s="92">
        <f>diarrhoea_24_59mo/26</f>
        <v>0.10274170637307692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5.7999999999999996E-2</v>
      </c>
      <c r="I14" s="92">
        <f>food_insecure</f>
        <v>5.7999999999999996E-2</v>
      </c>
      <c r="J14" s="92">
        <f>food_insecure</f>
        <v>5.7999999999999996E-2</v>
      </c>
      <c r="K14" s="92">
        <f>food_insecure</f>
        <v>5.7999999999999996E-2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0.54899999999999993</v>
      </c>
      <c r="I17" s="92">
        <f>frac_PW_health_facility</f>
        <v>0.54899999999999993</v>
      </c>
      <c r="J17" s="92">
        <f>frac_PW_health_facility</f>
        <v>0.54899999999999993</v>
      </c>
      <c r="K17" s="92">
        <f>frac_PW_health_facility</f>
        <v>0.54899999999999993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0.3362</v>
      </c>
      <c r="I18" s="92">
        <f>frac_malaria_risk</f>
        <v>0.3362</v>
      </c>
      <c r="J18" s="92">
        <f>frac_malaria_risk</f>
        <v>0.3362</v>
      </c>
      <c r="K18" s="92">
        <f>frac_malaria_risk</f>
        <v>0.3362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0.59399999999999997</v>
      </c>
      <c r="M23" s="92">
        <f>famplan_unmet_need</f>
        <v>0.59399999999999997</v>
      </c>
      <c r="N23" s="92">
        <f>famplan_unmet_need</f>
        <v>0.59399999999999997</v>
      </c>
      <c r="O23" s="92">
        <f>famplan_unmet_need</f>
        <v>0.59399999999999997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0.35171933845710746</v>
      </c>
      <c r="M24" s="92">
        <f>(1-food_insecure)*(0.49)+food_insecure*(0.7)</f>
        <v>0.50217999999999996</v>
      </c>
      <c r="N24" s="92">
        <f>(1-food_insecure)*(0.49)+food_insecure*(0.7)</f>
        <v>0.50217999999999996</v>
      </c>
      <c r="O24" s="92">
        <f>(1-food_insecure)*(0.49)+food_insecure*(0.7)</f>
        <v>0.50217999999999996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0.1507368593387603</v>
      </c>
      <c r="M25" s="92">
        <f>(1-food_insecure)*(0.21)+food_insecure*(0.3)</f>
        <v>0.21521999999999997</v>
      </c>
      <c r="N25" s="92">
        <f>(1-food_insecure)*(0.21)+food_insecure*(0.3)</f>
        <v>0.21521999999999997</v>
      </c>
      <c r="O25" s="92">
        <f>(1-food_insecure)*(0.21)+food_insecure*(0.3)</f>
        <v>0.21521999999999997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0.19792880052566519</v>
      </c>
      <c r="M26" s="92">
        <f>(1-food_insecure)*(0.3)</f>
        <v>0.28259999999999996</v>
      </c>
      <c r="N26" s="92">
        <f>(1-food_insecure)*(0.3)</f>
        <v>0.28259999999999996</v>
      </c>
      <c r="O26" s="92">
        <f>(1-food_insecure)*(0.3)</f>
        <v>0.28259999999999996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0.299615001678467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0.3362</v>
      </c>
      <c r="D33" s="92">
        <f t="shared" si="3"/>
        <v>0.3362</v>
      </c>
      <c r="E33" s="92">
        <f t="shared" si="3"/>
        <v>0.3362</v>
      </c>
      <c r="F33" s="92">
        <f t="shared" si="3"/>
        <v>0.3362</v>
      </c>
      <c r="G33" s="92">
        <f t="shared" si="3"/>
        <v>0.3362</v>
      </c>
      <c r="H33" s="92">
        <f t="shared" si="3"/>
        <v>0.3362</v>
      </c>
      <c r="I33" s="92">
        <f t="shared" si="3"/>
        <v>0.3362</v>
      </c>
      <c r="J33" s="92">
        <f t="shared" si="3"/>
        <v>0.3362</v>
      </c>
      <c r="K33" s="92">
        <f t="shared" si="3"/>
        <v>0.3362</v>
      </c>
      <c r="L33" s="92">
        <f t="shared" si="3"/>
        <v>0.3362</v>
      </c>
      <c r="M33" s="92">
        <f t="shared" si="3"/>
        <v>0.3362</v>
      </c>
      <c r="N33" s="92">
        <f t="shared" si="3"/>
        <v>0.3362</v>
      </c>
      <c r="O33" s="92">
        <f t="shared" si="3"/>
        <v>0.3362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2020-03-24T06:50:13Z</dcterms:modified>
</cp:coreProperties>
</file>