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EF476D1D-CE0D-4813-B098-4092988473C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I17" i="2" s="1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I12" i="2" s="1"/>
  <c r="H13" i="2"/>
  <c r="H14" i="2"/>
  <c r="I14" i="2" s="1"/>
  <c r="H15" i="2"/>
  <c r="C20" i="1"/>
  <c r="G3" i="2"/>
  <c r="G5" i="2"/>
  <c r="G6" i="2"/>
  <c r="G7" i="2"/>
  <c r="I7" i="2" s="1"/>
  <c r="G8" i="2"/>
  <c r="G9" i="2"/>
  <c r="G10" i="2"/>
  <c r="G11" i="2"/>
  <c r="G12" i="2"/>
  <c r="G13" i="2"/>
  <c r="G14" i="2"/>
  <c r="G15" i="2"/>
  <c r="G2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3" i="2"/>
  <c r="I11" i="2"/>
  <c r="I10" i="2"/>
  <c r="I9" i="2"/>
  <c r="I8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CEBA836-BD35-4953-88A2-B8209CCEC9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D89CF68-AD0B-45BF-AA64-FC7414B7B70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7AD7D00-C4E9-49E6-AE23-791E355B5F0C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59FEF292-F771-42C1-AB1A-F09425C4BD2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3F48791-3268-40F4-A472-53EB38B67822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B627BB5B-306D-4944-8316-A6A2AE71134B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D2781FDE-69AE-49B8-96BD-0FA1C8271A1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8BC44DCF-71CB-4C3E-9A69-F33AFBE95B8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E28ED803-DCCF-4582-AB81-FA62895E757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95836082-B699-4355-817B-798C43CCEA5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AC00858-FD00-4207-B205-79D7EE6D954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A0D13FBD-D94C-48B3-B386-C203A9484A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6B3AFBE1-DF3D-4583-82BD-B91D0F508F9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BED0A21-8A5B-4B75-9188-3C63E03EAB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D202018E-7C7D-4A1F-82A0-9D683B7667D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4C0EFD79-FC7F-44E1-AD16-AA173D87CF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2C43619-17E2-4B9A-8F11-774CCF686C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6265DFA-E402-4808-A8B9-1ECD8505D8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5E00578-F004-4EE5-A593-6B201FF553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0258264-B78F-4007-ADA6-B7FC03B3704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5A5B47A-E1E4-489B-A06B-00CA0D66300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30E2B178-3F12-4950-897F-DFF8BEC0008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B7F7CFA-E11A-430D-A8CD-9627DB986DC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C1B53A9-42DC-4D90-9806-04AB58A0B2F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8E269B2C-E12D-44FF-9B9D-7242B7C4FAC7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D92A478-EBBC-4357-9468-8257E6A99E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9A5DF6E-5D49-4801-BEB4-DAA83AB73B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F0EE5DB-2D56-4918-B564-7C03391D5AF6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6B605666-0D22-418A-B674-56DDC10502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5FD1A3D-89DC-484C-AE47-73A74E9C6E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6F72EDE5-8BA2-4D38-A48E-B9D24D0689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0C4CF451-F783-4C10-8761-2FE9F2B0BE7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316E556E-A7DE-497A-A8AE-8FD3B38C9F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2EA9221-45C2-4C6F-8975-C90F11DC84EE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F7D7243-3E60-403B-8CC9-5A99C733696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3ACD19F-122B-45B4-8CB1-DF8C26EE78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59AAF810-85BF-4201-94B2-F850050DE6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1B4C0094-37E4-4405-8476-0B43F3E36A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29398D2C-8D6D-498B-8E98-95DCEC8AC4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2857C5D2-0710-467E-9F9E-AF47276132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B5A8404-6606-4095-AC8C-9B881B31EA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56AFD86A-E8F3-4901-B422-87226673C5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FD356847-95B1-40C9-9383-089418A767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BA2B631-B941-48FD-84D7-FB38345E5B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4BA3C5A0-5277-4592-8E80-3AF435741C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E6B40039-1886-45E9-A952-992A7D4B21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25595D9F-3000-4A37-8519-8FD9D85508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A500BE1A-6CF6-42A3-BCA7-D567F22851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A68D3117-971F-49F6-92F2-F495E1C54F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38773AE-F33B-4502-A09D-BED639D5C2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463E265-EFE0-4D18-8DD8-2CCC4A930C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2DB6CED-116A-4216-AEC7-4A9E572C3D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A1FFDF1-BB68-4D1C-BD6A-758904472E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D48475B-0636-4219-A65B-BEEE674E3E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3494B64B-0ADF-449C-9908-0C9FA613F0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AEEB57C-D75D-4027-BA36-96DCF0BCFB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8400204-5CC4-4ECC-9D93-1E3DDB41C6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702FFAC0-38A5-4E66-8BD8-069F5693BC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07D7BE6-0230-42B7-8437-6861E8C190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8A909A4-496A-4587-A1AC-C3DDA53F09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5BC5F2D-0752-49DD-96DF-418C3DE1C9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CE03AA05-7E11-4D3E-926A-3184D5EF30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720CA78-68A2-4C8F-8667-6D3DA3F6F9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76E6938-3647-4913-97C2-5D8A8F68B3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84B07D66-E621-417E-9D1D-4293AF5E59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F356868F-486E-4FF3-A500-153E1AD3FE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F16DFE8-BA81-4D3C-AE86-44C5B74ABC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C85183A-500E-4CA5-AC37-FE89018409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A154074A-5D5B-46FE-8442-B75D7D2DCB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5FC1BE8-2CF2-491E-8C26-1866A1E250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8AC2D3D-C1A0-497E-96F3-FF4C1D587D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5D97BB8-DF00-43C9-8AEE-DC792F5DC4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D57374E-7CEB-490C-8C39-18CF88B759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76734CD-884C-4DFB-A647-C4725C1937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DC6D11FD-BACB-4471-88F2-7CE402BD92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B13544C2-46B3-48FF-A37A-0256BC441D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5790BCB-8F8A-4114-8C57-ACAD647C53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A5416E1B-7839-4DA3-95FF-1D0490D076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6EE5F54-814C-4B94-A3CF-5FDC9E5FFB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64C02D9-9FA3-404F-92CA-C48F94A5FC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3578F78-1329-416C-AB8D-779B7E6409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042410E1-07FF-4FFE-A269-F4494D4571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15270A4E-D4D0-4FD9-B37F-AAF32C4D69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93517FFF-0493-44F4-BEC4-54EA182E85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678E1A1-966E-438B-8B74-E82523A797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E5CD46F-B05F-48E3-8AE1-97D9BF5CFB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8BF6956-B805-4BDC-B4C4-F3D80E9D9A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3BFFA28-FBFA-45EE-A5D2-688AF8586A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2899C7F-40DF-4EC4-865F-A1A5070CF4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74A09B3-5B8E-4DF7-A9B8-89C709D9DB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C6F43CCD-F178-4A87-8FB2-C4A8DD2BFA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6089292-E686-4C0E-8555-52CC477A4B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FA016C31-49FC-4A97-B7C9-B96F0A7F26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34DD1E5C-23A0-409D-A86E-9557D514A5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33531E5C-CF37-48C4-A2F6-EA7A42106D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C3E42485-F773-4E5D-9990-05C49C5C4B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C2E5AF0C-9976-418A-B016-70A224B32F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B38A2A04-69AC-4E7C-8F24-14153F936C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491C16D-01EB-41F1-92AE-74ABE63E0A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F87F7FA-7B38-4F79-92F1-5DDCBDEDE0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3886CA54-9D8D-496F-9073-5998C78320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F82E98B8-AD82-4764-A61B-02B261591E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0CC43EC7-9865-4C7F-851F-7722510E3A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AB1944E-65FD-4006-8C7F-B12A1C9215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EB4645A6-9B08-4BD2-80E3-8DF7B0E76D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11181941-C770-4DAB-9793-D13A77405D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66C65AE-EB5D-43FB-B684-F1E12A08A4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115FC54E-EE89-4E30-ABB7-E454CF45A0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66517A5-2FF8-42D4-9060-E583C3E93C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041EDEB-84F5-4E36-9FBD-625463A3C1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846F753D-718B-436B-BA5B-51E288C381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280745F-A937-4C31-A6D0-D61CFBEDC2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28DB1C5-E98A-41D9-AAFF-574AD1B28F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8F079725-2826-41D7-B0C4-65283151F83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44EFD25F-0A15-48CE-87F5-A998499C17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D2230A1-12A5-47D9-8D4F-E3E79A74A3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7D9FBAE-A543-4F37-AB7C-9880AD35C3F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95C86974-5CBF-4CDC-B70D-3989EC5EDD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3B95F93-FDB4-4584-801A-778E5277B7E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32E23659-EB4E-4D07-B43E-31C09F39FE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343D903C-5EB3-4232-BBC5-B734B41DE7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854EFB9-C22B-4ECC-9854-8CF72D8DD2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20D4713-01AC-45DA-A650-6F247B3222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57F5A1BD-98BB-4CE9-A47B-6CFE216F5F1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BE87351-8F9D-4FF3-A280-D749A77831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215E131-2591-445C-8BEC-3211EF79BB1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F3785A9F-10A2-473D-B6AD-3381279B46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36B16A1D-0179-4FC5-BC64-97A2F25DFEF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28DE01B-2218-462E-AF76-D3024DA80D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19013009-7D21-4431-A69B-A757F534CA6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4592ED02-994F-4217-819B-827016FDEE3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FAB0D559-5ADD-439D-968D-F0C7E31800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F75BF14-C74A-4E75-8DAB-D06DAB78C56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ADE08009-B0DD-4F2D-8FCE-17D9E08433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8DFA26A-A8A2-43E9-A255-0B376A598E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51150557-419B-48B6-9FA2-9DFED650181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9097F56-F5F3-40F6-B164-0EEAAEE110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1C94BAD4-248D-4144-ABB9-FA3C027821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478F33D-1A1E-4D9A-82C9-E226F52668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EA79BA5-7E9C-4501-BF08-9DA853786D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ABFA952-22B4-4D72-B1B5-C57725A92D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0BF0096-C579-4F98-8084-6395D6371C3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788C5F71-5F19-40CE-94C1-4F3D821D3CB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EFCE6D9-508F-45B5-8D1A-88201F42BD2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FF24DC3F-D103-4733-A2B9-1373D7AB5A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BD6FEC8-4BD7-468B-8FA9-BD08D0C6D0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04EA0B0B-18F3-4EFE-AF38-2D48634162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58A9B22-52DE-4174-A954-0E00A56388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0C5AE179-9A7B-4CD6-84E8-B9A32C3F57B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93981EDD-118F-441A-8717-A39F6E950F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C800A2A7-98CF-4AFC-A5E2-A87477BD50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4872A57-222A-43EF-A9DB-DDDEBFBB98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64DCA29-23B2-4970-9A9F-DE85EB589B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F5DF1264-74D2-429B-8928-73CEFE3C81A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D981951-E980-438D-BF84-55EF078253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AC74B70-D6C6-4608-BCA1-A887FB851F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15F2FED-9328-4C58-BC4E-62720DC9D7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7B0AF998-A362-4BC5-B51F-C8E58194D92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ECB159A3-48CD-43AA-85C7-4538C3D779C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F303D564-2E3D-4B5C-84D7-496538D49C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2F0FBA7-741C-44DD-B5EF-01F1CC2E36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A2AFFF1-C487-45E9-A922-C33058847B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BF94E32-D859-4895-A057-5E08856FDC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49B4F89-4166-4C72-B4E0-D41BA53BBC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D245BDF-DADF-4BE4-95EA-7BF2A3E04B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F3710E83-1293-4B87-B34B-9695360D8BB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092DC82-A402-4E03-934A-987A321E5B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C4128EB-9A20-4EA5-AD64-772A51EE0C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D6DBEEEE-9E5F-4C0D-BF7F-FE90584DD4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C6F1C2E-EC0A-4FE3-8CE7-128B4DA8764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087E3C82-9DF3-4A95-8850-618E2142D3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FBBDC54-76E4-48E4-99FF-81D835AAB43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0BA4EB55-11A8-4747-B569-B2FF15CCF7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5A9C526F-5FB7-4D6A-8A9E-3683B09E2B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167A7C16-63DD-4904-8BFE-BD729FFDE2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6F69BC2F-5444-44A2-A6B0-52376D3AAE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D0E47611-028B-4ABC-8D4B-A0C0E6AE8C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D618B9E9-170D-46DE-8797-EB22E9AF5B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B102BBD3-6FEA-4BB2-9814-F8C8AC3886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1F00D5C8-0836-4406-AA09-8D132CFF41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0B76B7FB-BF99-4906-B10C-E443617370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CF6733E6-5A6D-4CBB-8AEA-3C8B6A1D92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DA964A83-8C25-4848-B092-AC06F5D51D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00019E8A-90B7-426E-B2D7-5B41E3A409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E5E2D6B0-227D-4041-8360-9350AF87B7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68ABAC3-284B-44FA-B3C8-B6E5BFC2DF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55956344-7376-474D-A306-1F4F261502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625BC381-0A96-41A3-B4A3-E4432BCDFF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3658820D-7148-4707-86E7-200605979F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F616C6F-D86F-4EC6-8057-9B9B4C1433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15C24A70-70E0-4936-80D3-A7A12996C28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E67332C-1AF4-4CD4-87A0-D5F6C5D20A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D12B6623-A4FB-4065-B419-BC2813484D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3B47A7F-E44F-46BE-88A5-75CC6C432A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2FE9114-F426-4A54-8D4F-59CED817A6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B00EC83A-C5D4-4497-9FFE-63161F5206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F6309811-1352-486E-BBF9-8AB8FF3BAF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BED738E1-2BE4-4B71-A4D6-CD3B9F5900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D022A2C9-3000-4B2E-B737-B0BFEE1263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6E93C1A-5044-4AFD-A9B5-FDE61813CF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188C544-C9D5-41BC-B33C-50332492C1C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66D0F53-01D3-4956-9056-885103621C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F57BB71-DAFB-453A-8618-BCD363234A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58298FAC-8B5B-4FF4-B21C-D59D4D0583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868D707-06E9-47D3-AF37-CE32DA3E0C9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D805AF1-70DC-43CB-8200-A0E5F92454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2A0E3831-36CD-40B8-B156-0AD424E5DEE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A015805C-4C10-4E5F-B498-D78637788C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7BA196D-B9FC-4828-8EBD-2022F5F95C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5D69359-7D8E-48E7-9ECB-FCD0D1F38C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52C28AB-4DEF-479B-8243-B49BE5CF49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D4DBA57A-56B1-482B-AF4E-31ACB7D20C3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DE07EE0-D126-444C-8F28-BE3C574E56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3E033409-6492-42E2-BFD9-3FE9AD7C96C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87F2355-896D-4403-B12D-2F1E61F3F1B0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E577A58D-DF8D-4673-9920-5D10830DB10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45A90FF3-CC65-42C9-91D7-F8F854F460F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C4A5B5E0-614B-4AF4-A4AB-1499294B2DA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338A8495-3EEC-49D9-8CED-A7DE2C531E5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C4343DC-2210-4F29-8799-B6172FD120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74FC2ED6-ABF4-4E51-82D6-9AB2E87163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CA72AD61-4C67-4209-8C99-4A9E4C231C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2FBCFB3-53F1-48AE-B0CF-DFDA4B3D2F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A87B4352-EC5F-4A00-87AB-6596E3C958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8DDB0F31-C198-480C-900E-273B83335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FE7E010-F883-49BE-8DA1-8A3BE7EF46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F7F4A3A-6222-416E-98C7-381D697F43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C9CB02D-B093-44F5-A3C7-75E94CC0DB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5C8EEA76-4E4E-448B-A88B-DAA27BFB73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14111D2F-B0AC-445B-AF53-F1C08ED346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0CA5FCE1-DBEB-45C1-A3DE-94ABF207DD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E66B32B-8545-4D84-ADD7-4F1EA06A0F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A446479A-85E9-4029-A444-058952C4ED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E948322-814B-424B-9FB6-84226D6102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9E34F3A4-CE2C-4F5C-B66E-3D02BE2386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AA5FC434-F72C-4BB8-AE48-D237E416F8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94212E6C-2A2D-425B-804D-A68264BB40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02769774-C3DC-4180-8AEF-C355B1362D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FB69956B-F80B-47F7-9FD4-4249EA0BAF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F40B9F4-E50E-4376-9E75-3E4E7A4E00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84B6617C-6F63-43F3-8E25-7779B86AC4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433B77B-FC71-4460-B74B-AF4857056F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2AA3C3B-40EE-4E9F-AD05-3F3EB6C097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65DD27E2-9DCF-4FD4-9512-82517810870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BB1DAF9-F434-4F92-8BC3-4D7E5D6DAA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09D97F9-C386-470B-9D4A-374605824F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3614DA0-333B-4123-8FC2-7B5D598390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B84FD5BD-84DF-4D10-A630-80E90AB2A8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8D2E6C5-EC1A-4245-8661-7AC1EC117F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B385B06B-8977-4F24-8852-300E6E03A4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4CD858EF-B4AD-4D02-9E00-848D435EF5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801A64A8-DF82-4739-BF43-6EA36C60C0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C59169F9-D9F7-4CFA-85FE-75377B82D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8A3F711A-E516-430B-A16B-F6578872B3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5C8A2F02-A6C4-415D-90C2-CB7CB874AF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48635B44-F120-4E2D-89C0-3926A37FCC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6110FD9-A11F-4224-B724-E00991A3C3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334A85D3-4573-4F6D-BA1E-579C32096E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A222462A-1021-4159-A3AB-80A43F5E0D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2057ED39-4596-429D-89E0-C4EC5DC739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03A52A6A-B384-441C-AF22-070B0EA767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C070E9B-165A-4BE7-9873-D58529DCCD3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8549457-743F-4DA7-8A1F-8EB9B6DBDEE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236F1C94-2EDD-4DFE-B363-6F3D1F64419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A9D70E5-1DB4-4F7A-8629-6FFDFD1C79F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71DE8E37-C8F7-4991-8166-0C56DDE99C1B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682E3DB-0BC2-4C10-818D-C3784EB0A16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D712405-E1DE-4255-814D-706C60167B2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D9AE7B7-27BF-493E-B3E9-D718198FED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01DDAE0-66F3-4C63-AB10-4E8C0EFC54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6004DD2-A214-4CC5-B8E8-49819DD963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FF6E406-0FC9-41DC-BCAD-E1E44E40A3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FEF29DEE-D466-4E55-9FF0-107BF8A195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474A09BB-306E-46A6-94DE-C44E8DAF43C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2FFB3D83-4D1E-41BC-A9FE-FB9A17AE851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A7127CF-6778-41CF-AD0B-E91AC33F1A3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AF4CCF0-C585-4312-A8DE-C6DDAB09C28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7009E710-D511-4C44-8B7A-EF178451F9D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6A639629-6330-4BA5-AC81-85830A0A644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CF864C6-620F-407F-94F3-FE131CF77DD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0EC885A-7CA2-45AF-ACEB-123506F7706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C749B08D-18F2-430A-A3B6-FB75110665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956B689-F336-48A5-9407-C47ED857C1F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FF02F8F9-AE9B-45C0-B403-964D398A67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764CD455-E04A-41CF-A3F2-5AB8E1BD0E9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1213A469-4AE6-4098-8423-993A4B40818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9C1FE64-2F1A-409E-972D-4AD2FD73A19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3E64DB48-D9FC-415F-9CB4-0A773AF0FF7A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45A27395-81BD-42FC-B76D-E979BAA488FF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2D1723F4-02CF-4D13-85CA-FF12D1B83DD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56516D1-A6D9-4470-BCF7-C36A0262DED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371A4C45-D822-4306-BE9D-A55434452DE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30E8486-2941-4BE2-9426-92BDBC76DFA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55136841-E84C-4960-8ECA-B37AEDE6D14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71A65D2A-1429-40B8-B5AF-333EAB184EA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E9226AE6-79A4-4279-A07E-FA411C07A64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7916126-FB07-44FF-AFAD-D25B8429A47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A2494ADB-1113-4944-8850-78B8B5C1FDF4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E6E27C65-2797-4B42-8127-BDE3C30930E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13E962EE-8597-4800-A15F-5344DF660FF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EF95B2B-6ECD-433B-B1CD-6CBCBAC2A45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7212EDA-2330-4DB0-A729-358923457E4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459996D-D452-4B7D-AFDA-1BC6145536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2C318D8-0272-42F4-A756-26713169F0E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C2CDE484-E199-460B-9CC8-9C692ABD56A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040111F8-F765-4A95-A1BA-A871B4C2F54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3653C0ED-AF23-43B7-86F9-CFB44B02693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0EE2A6B2-84B9-43BD-AF3E-140E37824B7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B7D53B08-7C74-43F0-8268-267ECA84931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0ED6012-B920-4BA7-9A09-9B3251F187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D0CE585B-D478-44D0-A625-5E5573F30EC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E303DAF2-AB75-4296-A7E5-2DC1F1B93BE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AA8A8CA1-A2B0-4FED-9321-5EA4BEAC6BE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4061E77-1E75-4854-BB94-0ED73F10BFF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598B7BCB-6280-49CF-B27E-3A622FCA694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D13F995C-FD33-4582-A89E-1DDF1D9D42A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C0C31E2D-619D-45C4-9B01-81B9B28D4B9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0332AE74-2E1F-49E1-BBEB-6909FDB9B65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D3D3464-2AA3-4BE9-9E31-39DF0360166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6B12DA6-62CA-4D1B-B47B-D91EE7EF45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C6D032B5-9458-48A9-B4C8-9C49C5FBD67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F76B098-DF5A-4F35-9D00-CCEBACBF3D78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E324FCED-FA40-49CE-9858-399C0FA513E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<sst xmlns="http://schemas.openxmlformats.org/spreadsheetml/2006/main" count="1102" uniqueCount="271">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</sst>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3026860</v>
      </c>
    </row>
    <row r="8" spans="1:3" ht="15" customHeight="1" x14ac:dyDescent="0.25">
      <c r="B8" s="7" t="s">
        <v>106</v>
      </c>
      <c r="C8" s="70">
        <v>0.217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0.81257881164550794</v>
      </c>
    </row>
    <row r="11" spans="1:3" ht="15" customHeight="1" x14ac:dyDescent="0.25">
      <c r="B11" s="7" t="s">
        <v>108</v>
      </c>
      <c r="C11" s="70">
        <v>0.96</v>
      </c>
    </row>
    <row r="12" spans="1:3" ht="15" customHeight="1" x14ac:dyDescent="0.25">
      <c r="B12" s="7" t="s">
        <v>109</v>
      </c>
      <c r="C12" s="70">
        <v>0.624</v>
      </c>
    </row>
    <row r="13" spans="1:3" ht="15" customHeight="1" x14ac:dyDescent="0.25">
      <c r="B13" s="7" t="s">
        <v>110</v>
      </c>
      <c r="C13" s="70">
        <v>0.33899999999999997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0.1017</v>
      </c>
    </row>
    <row r="24" spans="1:3" ht="15" customHeight="1" x14ac:dyDescent="0.25">
      <c r="B24" s="20" t="s">
        <v>102</v>
      </c>
      <c r="C24" s="71">
        <v>0.4788</v>
      </c>
    </row>
    <row r="25" spans="1:3" ht="15" customHeight="1" x14ac:dyDescent="0.25">
      <c r="B25" s="20" t="s">
        <v>103</v>
      </c>
      <c r="C25" s="71">
        <v>0.3508</v>
      </c>
    </row>
    <row r="26" spans="1:3" ht="15" customHeight="1" x14ac:dyDescent="0.25">
      <c r="B26" s="20" t="s">
        <v>104</v>
      </c>
      <c r="C26" s="71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0.34</v>
      </c>
    </row>
    <row r="30" spans="1:3" ht="14.25" customHeight="1" x14ac:dyDescent="0.25">
      <c r="B30" s="30" t="s">
        <v>76</v>
      </c>
      <c r="C30" s="73">
        <v>2.8999999999999998E-2</v>
      </c>
    </row>
    <row r="31" spans="1:3" ht="14.25" customHeight="1" x14ac:dyDescent="0.25">
      <c r="B31" s="30" t="s">
        <v>77</v>
      </c>
      <c r="C31" s="73">
        <v>0.08</v>
      </c>
    </row>
    <row r="32" spans="1:3" ht="14.25" customHeight="1" x14ac:dyDescent="0.25">
      <c r="B32" s="30" t="s">
        <v>78</v>
      </c>
      <c r="C32" s="73">
        <v>0.55100000000000005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7.3</v>
      </c>
    </row>
    <row r="38" spans="1:5" ht="15" customHeight="1" x14ac:dyDescent="0.25">
      <c r="B38" s="16" t="s">
        <v>91</v>
      </c>
      <c r="C38" s="75">
        <v>11.6</v>
      </c>
      <c r="D38" s="17"/>
      <c r="E38" s="18"/>
    </row>
    <row r="39" spans="1:5" ht="15" customHeight="1" x14ac:dyDescent="0.25">
      <c r="B39" s="16" t="s">
        <v>90</v>
      </c>
      <c r="C39" s="75">
        <v>15</v>
      </c>
      <c r="D39" s="17"/>
      <c r="E39" s="17"/>
    </row>
    <row r="40" spans="1:5" ht="15" customHeight="1" x14ac:dyDescent="0.25">
      <c r="B40" s="16" t="s">
        <v>171</v>
      </c>
      <c r="C40" s="75">
        <v>0.68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1.5300000000000001E-2</v>
      </c>
      <c r="D45" s="17"/>
    </row>
    <row r="46" spans="1:5" ht="15.75" customHeight="1" x14ac:dyDescent="0.25">
      <c r="B46" s="16" t="s">
        <v>11</v>
      </c>
      <c r="C46" s="71">
        <v>5.8099999999999999E-2</v>
      </c>
      <c r="D46" s="17"/>
    </row>
    <row r="47" spans="1:5" ht="15.75" customHeight="1" x14ac:dyDescent="0.25">
      <c r="B47" s="16" t="s">
        <v>12</v>
      </c>
      <c r="C47" s="71">
        <v>9.8299999999999998E-2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2.1316145013574972</v>
      </c>
      <c r="D51" s="17"/>
    </row>
    <row r="52" spans="1:4" ht="15" customHeight="1" x14ac:dyDescent="0.25">
      <c r="B52" s="16" t="s">
        <v>125</v>
      </c>
      <c r="C52" s="76">
        <v>2.8464315182899997</v>
      </c>
    </row>
    <row r="53" spans="1:4" ht="15.75" customHeight="1" x14ac:dyDescent="0.25">
      <c r="B53" s="16" t="s">
        <v>126</v>
      </c>
      <c r="C53" s="76">
        <v>2.8464315182899997</v>
      </c>
    </row>
    <row r="54" spans="1:4" ht="15.75" customHeight="1" x14ac:dyDescent="0.25">
      <c r="B54" s="16" t="s">
        <v>127</v>
      </c>
      <c r="C54" s="76">
        <v>1.9328613990300001</v>
      </c>
    </row>
    <row r="55" spans="1:4" ht="15.75" customHeight="1" x14ac:dyDescent="0.25">
      <c r="B55" s="16" t="s">
        <v>128</v>
      </c>
      <c r="C55" s="76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0.59497908152895163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70.181806402202682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40.152511457401388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604.92325779293253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1.4449927071862101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1.7519771718832788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1.7519771718832788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1.7519771718832788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1.7519771718832788</v>
      </c>
      <c r="E13" s="86" t="s">
        <v>202</v>
      </c>
    </row>
    <row r="14" spans="1:5" ht="15.75" customHeight="1" x14ac:dyDescent="0.25">
      <c r="A14" s="11" t="s">
        <v>187</v>
      </c>
      <c r="B14" s="85">
        <v>0.47799999999999998</v>
      </c>
      <c r="C14" s="85">
        <v>0.95</v>
      </c>
      <c r="D14" s="86">
        <v>13.284810901197297</v>
      </c>
      <c r="E14" s="86" t="s">
        <v>202</v>
      </c>
    </row>
    <row r="15" spans="1:5" ht="15.75" customHeight="1" x14ac:dyDescent="0.25">
      <c r="A15" s="11" t="s">
        <v>209</v>
      </c>
      <c r="B15" s="85">
        <v>0.47799999999999998</v>
      </c>
      <c r="C15" s="85">
        <v>0.95</v>
      </c>
      <c r="D15" s="86">
        <v>13.284810901197297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0.99157670109264429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0.81499999999999995</v>
      </c>
      <c r="C18" s="85">
        <v>0.95</v>
      </c>
      <c r="D18" s="87">
        <v>13.888305673904387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13.888305673904387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13.888305673904387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18.808752269215752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23.06828735815467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4.4497323231020474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18.846234054877883</v>
      </c>
      <c r="E24" s="86" t="s">
        <v>202</v>
      </c>
    </row>
    <row r="25" spans="1:5" ht="15.75" customHeight="1" x14ac:dyDescent="0.25">
      <c r="A25" s="52" t="s">
        <v>87</v>
      </c>
      <c r="B25" s="85">
        <v>0.63900000000000001</v>
      </c>
      <c r="C25" s="85">
        <v>0.95</v>
      </c>
      <c r="D25" s="86">
        <v>18.845905079405902</v>
      </c>
      <c r="E25" s="86" t="s">
        <v>202</v>
      </c>
    </row>
    <row r="26" spans="1:5" ht="15.75" customHeight="1" x14ac:dyDescent="0.25">
      <c r="A26" s="52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9.1609211175803562</v>
      </c>
      <c r="E27" s="86" t="s">
        <v>202</v>
      </c>
    </row>
    <row r="28" spans="1:5" ht="15.75" customHeight="1" x14ac:dyDescent="0.25">
      <c r="A28" s="52" t="s">
        <v>84</v>
      </c>
      <c r="B28" s="85">
        <v>0.309</v>
      </c>
      <c r="C28" s="85">
        <v>0.95</v>
      </c>
      <c r="D28" s="86">
        <v>2.2035026552353312</v>
      </c>
      <c r="E28" s="86" t="s">
        <v>202</v>
      </c>
    </row>
    <row r="29" spans="1:5" ht="15.75" customHeight="1" x14ac:dyDescent="0.25">
      <c r="A29" s="52" t="s">
        <v>58</v>
      </c>
      <c r="B29" s="85">
        <v>0.81499999999999995</v>
      </c>
      <c r="C29" s="85">
        <v>0.95</v>
      </c>
      <c r="D29" s="86">
        <v>141.38404679872559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0.11341919366833443</v>
      </c>
      <c r="E30" s="86" t="s">
        <v>202</v>
      </c>
    </row>
    <row r="31" spans="1:5" ht="15.75" customHeight="1" x14ac:dyDescent="0.25">
      <c r="A31" s="52" t="s">
        <v>28</v>
      </c>
      <c r="B31" s="85">
        <v>0.66099999999999992</v>
      </c>
      <c r="C31" s="85">
        <v>0.95</v>
      </c>
      <c r="D31" s="86">
        <v>2.1571053214863984</v>
      </c>
      <c r="E31" s="86" t="s">
        <v>202</v>
      </c>
    </row>
    <row r="32" spans="1:5" ht="15.75" customHeight="1" x14ac:dyDescent="0.25">
      <c r="A32" s="52" t="s">
        <v>83</v>
      </c>
      <c r="B32" s="85">
        <v>0.14000000000000001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0.48599999999999999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0.76200000000000001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0.86699999999999999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0.78200000000000003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9.0000000000000011E-3</v>
      </c>
      <c r="C37" s="85">
        <v>0.95</v>
      </c>
      <c r="D37" s="86">
        <v>4.5674280063597514</v>
      </c>
      <c r="E37" s="86" t="s">
        <v>202</v>
      </c>
    </row>
    <row r="38" spans="1:6" ht="15.75" customHeight="1" x14ac:dyDescent="0.25">
      <c r="A38" s="52" t="s">
        <v>60</v>
      </c>
      <c r="B38" s="85">
        <v>9.0000000000000011E-3</v>
      </c>
      <c r="C38" s="85">
        <v>0.95</v>
      </c>
      <c r="D38" s="86">
        <v>2.1782277275840434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609085.62396</v>
      </c>
      <c r="C2" s="78">
        <v>1351634</v>
      </c>
      <c r="D2" s="78">
        <v>2721860</v>
      </c>
      <c r="E2" s="78">
        <v>7187305</v>
      </c>
      <c r="F2" s="78">
        <v>5781806</v>
      </c>
      <c r="G2" s="22">
        <f t="shared" ref="G2:G40" si="0">C2+D2+E2+F2</f>
        <v>17042605</v>
      </c>
      <c r="H2" s="22">
        <f t="shared" ref="H2:H40" si="1">(B2 + stillbirth*B2/(1000-stillbirth))/(1-abortion)</f>
        <v>706456.52708862524</v>
      </c>
      <c r="I2" s="22">
        <f>G2-H2</f>
        <v>16336148.472911375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605423.79733333341</v>
      </c>
      <c r="C3" s="78">
        <v>1357000</v>
      </c>
      <c r="D3" s="78">
        <v>2715000</v>
      </c>
      <c r="E3" s="78">
        <v>7316000</v>
      </c>
      <c r="F3" s="78">
        <v>5884000</v>
      </c>
      <c r="G3" s="22">
        <f t="shared" si="0"/>
        <v>17272000</v>
      </c>
      <c r="H3" s="22">
        <f t="shared" si="1"/>
        <v>702209.30597600632</v>
      </c>
      <c r="I3" s="22">
        <f t="shared" ref="I3:I15" si="3">G3-H3</f>
        <v>16569790.694023993</v>
      </c>
    </row>
    <row r="4" spans="1:9" ht="15.75" customHeight="1" x14ac:dyDescent="0.25">
      <c r="A4" s="7">
        <f t="shared" si="2"/>
        <v>2019</v>
      </c>
      <c r="B4" s="77">
        <v>601418.75199999998</v>
      </c>
      <c r="C4" s="78">
        <v>1363000</v>
      </c>
      <c r="D4" s="78">
        <v>2704000</v>
      </c>
      <c r="E4" s="78">
        <v>7459000</v>
      </c>
      <c r="F4" s="78">
        <v>5989000</v>
      </c>
      <c r="G4" s="22">
        <f t="shared" si="0"/>
        <v>17515000</v>
      </c>
      <c r="H4" s="22">
        <f t="shared" si="1"/>
        <v>697563.99781945557</v>
      </c>
      <c r="I4" s="22">
        <f t="shared" si="3"/>
        <v>16817436.002180543</v>
      </c>
    </row>
    <row r="5" spans="1:9" ht="15.75" customHeight="1" x14ac:dyDescent="0.25">
      <c r="A5" s="7">
        <f t="shared" si="2"/>
        <v>2020</v>
      </c>
      <c r="B5" s="77">
        <v>597084.28799999994</v>
      </c>
      <c r="C5" s="78">
        <v>1369000</v>
      </c>
      <c r="D5" s="78">
        <v>2696000</v>
      </c>
      <c r="E5" s="78">
        <v>7618000</v>
      </c>
      <c r="F5" s="78">
        <v>6098000</v>
      </c>
      <c r="G5" s="22">
        <f t="shared" si="0"/>
        <v>17781000</v>
      </c>
      <c r="H5" s="22">
        <f t="shared" si="1"/>
        <v>692536.60878944991</v>
      </c>
      <c r="I5" s="22">
        <f t="shared" si="3"/>
        <v>17088463.391210549</v>
      </c>
    </row>
    <row r="6" spans="1:9" ht="15.75" customHeight="1" x14ac:dyDescent="0.25">
      <c r="A6" s="7">
        <f t="shared" si="2"/>
        <v>2021</v>
      </c>
      <c r="B6" s="77">
        <v>593648.37800000003</v>
      </c>
      <c r="C6" s="78">
        <v>1375000</v>
      </c>
      <c r="D6" s="78">
        <v>2690000</v>
      </c>
      <c r="E6" s="78">
        <v>7797000</v>
      </c>
      <c r="F6" s="78">
        <v>6208000</v>
      </c>
      <c r="G6" s="22">
        <f t="shared" si="0"/>
        <v>18070000</v>
      </c>
      <c r="H6" s="22">
        <f t="shared" si="1"/>
        <v>688551.42025354633</v>
      </c>
      <c r="I6" s="22">
        <f t="shared" si="3"/>
        <v>17381448.579746455</v>
      </c>
    </row>
    <row r="7" spans="1:9" ht="15.75" customHeight="1" x14ac:dyDescent="0.25">
      <c r="A7" s="7">
        <f t="shared" si="2"/>
        <v>2022</v>
      </c>
      <c r="B7" s="77">
        <v>589900.71000000008</v>
      </c>
      <c r="C7" s="78">
        <v>1381000</v>
      </c>
      <c r="D7" s="78">
        <v>2684000</v>
      </c>
      <c r="E7" s="78">
        <v>7994000</v>
      </c>
      <c r="F7" s="78">
        <v>6324000</v>
      </c>
      <c r="G7" s="22">
        <f t="shared" si="0"/>
        <v>18383000</v>
      </c>
      <c r="H7" s="22">
        <f t="shared" si="1"/>
        <v>684204.63481679955</v>
      </c>
      <c r="I7" s="22">
        <f t="shared" si="3"/>
        <v>17698795.365183201</v>
      </c>
    </row>
    <row r="8" spans="1:9" ht="15.75" customHeight="1" x14ac:dyDescent="0.25">
      <c r="A8" s="7">
        <f t="shared" si="2"/>
        <v>2023</v>
      </c>
      <c r="B8" s="77">
        <v>585845.79900000012</v>
      </c>
      <c r="C8" s="78">
        <v>1386000</v>
      </c>
      <c r="D8" s="78">
        <v>2678000</v>
      </c>
      <c r="E8" s="78">
        <v>8197000</v>
      </c>
      <c r="F8" s="78">
        <v>6445000</v>
      </c>
      <c r="G8" s="22">
        <f t="shared" si="0"/>
        <v>18706000</v>
      </c>
      <c r="H8" s="22">
        <f t="shared" si="1"/>
        <v>679501.48926545819</v>
      </c>
      <c r="I8" s="22">
        <f t="shared" si="3"/>
        <v>18026498.510734543</v>
      </c>
    </row>
    <row r="9" spans="1:9" ht="15.75" customHeight="1" x14ac:dyDescent="0.25">
      <c r="A9" s="7">
        <f t="shared" si="2"/>
        <v>2024</v>
      </c>
      <c r="B9" s="77">
        <v>581471.44000000029</v>
      </c>
      <c r="C9" s="78">
        <v>1393000</v>
      </c>
      <c r="D9" s="78">
        <v>2676000</v>
      </c>
      <c r="E9" s="78">
        <v>8397000</v>
      </c>
      <c r="F9" s="78">
        <v>6569000</v>
      </c>
      <c r="G9" s="22">
        <f t="shared" si="0"/>
        <v>19035000</v>
      </c>
      <c r="H9" s="22">
        <f t="shared" si="1"/>
        <v>674427.82745862217</v>
      </c>
      <c r="I9" s="22">
        <f t="shared" si="3"/>
        <v>18360572.172541376</v>
      </c>
    </row>
    <row r="10" spans="1:9" ht="15.75" customHeight="1" x14ac:dyDescent="0.25">
      <c r="A10" s="7">
        <f t="shared" si="2"/>
        <v>2025</v>
      </c>
      <c r="B10" s="77">
        <v>576815.88899999997</v>
      </c>
      <c r="C10" s="78">
        <v>1402000</v>
      </c>
      <c r="D10" s="78">
        <v>2677000</v>
      </c>
      <c r="E10" s="78">
        <v>8583000</v>
      </c>
      <c r="F10" s="78">
        <v>6694000</v>
      </c>
      <c r="G10" s="22">
        <f t="shared" si="0"/>
        <v>19356000</v>
      </c>
      <c r="H10" s="22">
        <f t="shared" si="1"/>
        <v>669028.02115592046</v>
      </c>
      <c r="I10" s="22">
        <f t="shared" si="3"/>
        <v>18686971.97884408</v>
      </c>
    </row>
    <row r="11" spans="1:9" ht="15.75" customHeight="1" x14ac:dyDescent="0.25">
      <c r="A11" s="7">
        <f t="shared" si="2"/>
        <v>2026</v>
      </c>
      <c r="B11" s="77">
        <v>573631.56779999996</v>
      </c>
      <c r="C11" s="78">
        <v>1412000</v>
      </c>
      <c r="D11" s="78">
        <v>2684000</v>
      </c>
      <c r="E11" s="78">
        <v>8761000</v>
      </c>
      <c r="F11" s="78">
        <v>6821000</v>
      </c>
      <c r="G11" s="22">
        <f t="shared" si="0"/>
        <v>19678000</v>
      </c>
      <c r="H11" s="22">
        <f t="shared" si="1"/>
        <v>665334.64142802462</v>
      </c>
      <c r="I11" s="22">
        <f t="shared" si="3"/>
        <v>19012665.358571976</v>
      </c>
    </row>
    <row r="12" spans="1:9" ht="15.75" customHeight="1" x14ac:dyDescent="0.25">
      <c r="A12" s="7">
        <f t="shared" si="2"/>
        <v>2027</v>
      </c>
      <c r="B12" s="77">
        <v>570177.18539999996</v>
      </c>
      <c r="C12" s="78">
        <v>1424000</v>
      </c>
      <c r="D12" s="78">
        <v>2694000</v>
      </c>
      <c r="E12" s="78">
        <v>8930000</v>
      </c>
      <c r="F12" s="78">
        <v>6947000</v>
      </c>
      <c r="G12" s="22">
        <f t="shared" si="0"/>
        <v>19995000</v>
      </c>
      <c r="H12" s="22">
        <f t="shared" si="1"/>
        <v>661328.02741918643</v>
      </c>
      <c r="I12" s="22">
        <f t="shared" si="3"/>
        <v>19333671.972580813</v>
      </c>
    </row>
    <row r="13" spans="1:9" ht="15.75" customHeight="1" x14ac:dyDescent="0.25">
      <c r="A13" s="7">
        <f t="shared" si="2"/>
        <v>2028</v>
      </c>
      <c r="B13" s="77">
        <v>566457.25619999995</v>
      </c>
      <c r="C13" s="78">
        <v>1435000</v>
      </c>
      <c r="D13" s="78">
        <v>2707000</v>
      </c>
      <c r="E13" s="78">
        <v>9080000</v>
      </c>
      <c r="F13" s="78">
        <v>7081000</v>
      </c>
      <c r="G13" s="22">
        <f t="shared" si="0"/>
        <v>20303000</v>
      </c>
      <c r="H13" s="22">
        <f t="shared" si="1"/>
        <v>657013.41521973617</v>
      </c>
      <c r="I13" s="22">
        <f t="shared" si="3"/>
        <v>19645986.584780265</v>
      </c>
    </row>
    <row r="14" spans="1:9" ht="15.75" customHeight="1" x14ac:dyDescent="0.25">
      <c r="A14" s="7">
        <f t="shared" si="2"/>
        <v>2029</v>
      </c>
      <c r="B14" s="77">
        <v>562445.46299999999</v>
      </c>
      <c r="C14" s="78">
        <v>1444000</v>
      </c>
      <c r="D14" s="78">
        <v>2722000</v>
      </c>
      <c r="E14" s="78">
        <v>9209000</v>
      </c>
      <c r="F14" s="78">
        <v>7227000</v>
      </c>
      <c r="G14" s="22">
        <f t="shared" si="0"/>
        <v>20602000</v>
      </c>
      <c r="H14" s="22">
        <f t="shared" si="1"/>
        <v>652360.28045513062</v>
      </c>
      <c r="I14" s="22">
        <f t="shared" si="3"/>
        <v>19949639.719544869</v>
      </c>
    </row>
    <row r="15" spans="1:9" ht="15.75" customHeight="1" x14ac:dyDescent="0.25">
      <c r="A15" s="7">
        <f t="shared" si="2"/>
        <v>2030</v>
      </c>
      <c r="B15" s="77">
        <v>558178.15500000003</v>
      </c>
      <c r="C15" s="78">
        <v>1449000</v>
      </c>
      <c r="D15" s="78">
        <v>2737000</v>
      </c>
      <c r="E15" s="78">
        <v>9310000</v>
      </c>
      <c r="F15" s="78">
        <v>7392000</v>
      </c>
      <c r="G15" s="22">
        <f t="shared" si="0"/>
        <v>20888000</v>
      </c>
      <c r="H15" s="22">
        <f t="shared" si="1"/>
        <v>647410.78325620247</v>
      </c>
      <c r="I15" s="22">
        <f t="shared" si="3"/>
        <v>20240589.216743797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127.58504703248779</v>
      </c>
      <c r="I17" s="22">
        <f t="shared" si="4"/>
        <v>-127.58504703248779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5.0135199999999987E-3</v>
      </c>
    </row>
    <row r="4" spans="1:8" ht="15.75" customHeight="1" x14ac:dyDescent="0.25">
      <c r="B4" s="24" t="s">
        <v>7</v>
      </c>
      <c r="C4" s="79">
        <v>0.29595841857724903</v>
      </c>
    </row>
    <row r="5" spans="1:8" ht="15.75" customHeight="1" x14ac:dyDescent="0.25">
      <c r="B5" s="24" t="s">
        <v>8</v>
      </c>
      <c r="C5" s="79">
        <v>8.8370542012100775E-2</v>
      </c>
    </row>
    <row r="6" spans="1:8" ht="15.75" customHeight="1" x14ac:dyDescent="0.25">
      <c r="B6" s="24" t="s">
        <v>10</v>
      </c>
      <c r="C6" s="79">
        <v>0.15356695656644276</v>
      </c>
    </row>
    <row r="7" spans="1:8" ht="15.75" customHeight="1" x14ac:dyDescent="0.25">
      <c r="B7" s="24" t="s">
        <v>13</v>
      </c>
      <c r="C7" s="79">
        <v>0.16851370416211423</v>
      </c>
    </row>
    <row r="8" spans="1:8" ht="15.75" customHeight="1" x14ac:dyDescent="0.25">
      <c r="B8" s="24" t="s">
        <v>14</v>
      </c>
      <c r="C8" s="79">
        <v>1.9961857532985064E-4</v>
      </c>
    </row>
    <row r="9" spans="1:8" ht="15.75" customHeight="1" x14ac:dyDescent="0.25">
      <c r="B9" s="24" t="s">
        <v>27</v>
      </c>
      <c r="C9" s="79">
        <v>0.19167150974234123</v>
      </c>
    </row>
    <row r="10" spans="1:8" ht="15.75" customHeight="1" x14ac:dyDescent="0.25">
      <c r="B10" s="24" t="s">
        <v>15</v>
      </c>
      <c r="C10" s="79">
        <v>9.6705730364422204E-2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6.2729386785397204E-2</v>
      </c>
      <c r="D14" s="79">
        <v>6.2729386785397204E-2</v>
      </c>
      <c r="E14" s="79">
        <v>4.2331891141903194E-2</v>
      </c>
      <c r="F14" s="79">
        <v>4.2331891141903194E-2</v>
      </c>
    </row>
    <row r="15" spans="1:8" ht="15.75" customHeight="1" x14ac:dyDescent="0.25">
      <c r="B15" s="24" t="s">
        <v>16</v>
      </c>
      <c r="C15" s="79">
        <v>0.28365720833125002</v>
      </c>
      <c r="D15" s="79">
        <v>0.28365720833125002</v>
      </c>
      <c r="E15" s="79">
        <v>0.13285420784677299</v>
      </c>
      <c r="F15" s="79">
        <v>0.13285420784677299</v>
      </c>
    </row>
    <row r="16" spans="1:8" ht="15.75" customHeight="1" x14ac:dyDescent="0.25">
      <c r="B16" s="24" t="s">
        <v>17</v>
      </c>
      <c r="C16" s="79">
        <v>1.5821676209190699E-2</v>
      </c>
      <c r="D16" s="79">
        <v>1.5821676209190699E-2</v>
      </c>
      <c r="E16" s="79">
        <v>1.0190233959476699E-2</v>
      </c>
      <c r="F16" s="79">
        <v>1.0190233959476699E-2</v>
      </c>
    </row>
    <row r="17" spans="1:8" ht="15.75" customHeight="1" x14ac:dyDescent="0.25">
      <c r="B17" s="24" t="s">
        <v>18</v>
      </c>
      <c r="C17" s="79">
        <v>9.4466851952418097E-9</v>
      </c>
      <c r="D17" s="79">
        <v>9.4466851952418097E-9</v>
      </c>
      <c r="E17" s="79">
        <v>3.30182824135449E-8</v>
      </c>
      <c r="F17" s="79">
        <v>3.30182824135449E-8</v>
      </c>
    </row>
    <row r="18" spans="1:8" ht="15.75" customHeight="1" x14ac:dyDescent="0.25">
      <c r="B18" s="24" t="s">
        <v>19</v>
      </c>
      <c r="C18" s="79">
        <v>5.6818923871862704E-5</v>
      </c>
      <c r="D18" s="79">
        <v>5.6818923871862704E-5</v>
      </c>
      <c r="E18" s="79">
        <v>9.0315533327961999E-5</v>
      </c>
      <c r="F18" s="79">
        <v>9.0315533327961999E-5</v>
      </c>
    </row>
    <row r="19" spans="1:8" ht="15.75" customHeight="1" x14ac:dyDescent="0.25">
      <c r="B19" s="24" t="s">
        <v>20</v>
      </c>
      <c r="C19" s="79">
        <v>2.6742893215918499E-2</v>
      </c>
      <c r="D19" s="79">
        <v>2.6742893215918499E-2</v>
      </c>
      <c r="E19" s="79">
        <v>3.80818861171002E-2</v>
      </c>
      <c r="F19" s="79">
        <v>3.80818861171002E-2</v>
      </c>
    </row>
    <row r="20" spans="1:8" ht="15.75" customHeight="1" x14ac:dyDescent="0.25">
      <c r="B20" s="24" t="s">
        <v>21</v>
      </c>
      <c r="C20" s="79">
        <v>4.0308857064504509E-2</v>
      </c>
      <c r="D20" s="79">
        <v>4.0308857064504509E-2</v>
      </c>
      <c r="E20" s="79">
        <v>0.305327249314986</v>
      </c>
      <c r="F20" s="79">
        <v>0.305327249314986</v>
      </c>
    </row>
    <row r="21" spans="1:8" ht="15.75" customHeight="1" x14ac:dyDescent="0.25">
      <c r="B21" s="24" t="s">
        <v>22</v>
      </c>
      <c r="C21" s="79">
        <v>0.20108233211593396</v>
      </c>
      <c r="D21" s="79">
        <v>0.20108233211593396</v>
      </c>
      <c r="E21" s="79">
        <v>0.22252012414526401</v>
      </c>
      <c r="F21" s="79">
        <v>0.22252012414526401</v>
      </c>
    </row>
    <row r="22" spans="1:8" ht="15.75" customHeight="1" x14ac:dyDescent="0.25">
      <c r="B22" s="24" t="s">
        <v>23</v>
      </c>
      <c r="C22" s="79">
        <v>0.36960081790724808</v>
      </c>
      <c r="D22" s="79">
        <v>0.36960081790724808</v>
      </c>
      <c r="E22" s="79">
        <v>0.24860405892288651</v>
      </c>
      <c r="F22" s="79">
        <v>0.24860405892288651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5.9200000000000003E-2</v>
      </c>
    </row>
    <row r="27" spans="1:8" ht="15.75" customHeight="1" x14ac:dyDescent="0.25">
      <c r="B27" s="24" t="s">
        <v>39</v>
      </c>
      <c r="C27" s="79">
        <v>5.4299999999999994E-2</v>
      </c>
    </row>
    <row r="28" spans="1:8" ht="15.75" customHeight="1" x14ac:dyDescent="0.25">
      <c r="B28" s="24" t="s">
        <v>40</v>
      </c>
      <c r="C28" s="79">
        <v>8.199999999999999E-2</v>
      </c>
    </row>
    <row r="29" spans="1:8" ht="15.75" customHeight="1" x14ac:dyDescent="0.25">
      <c r="B29" s="24" t="s">
        <v>41</v>
      </c>
      <c r="C29" s="79">
        <v>0.17249999999999999</v>
      </c>
    </row>
    <row r="30" spans="1:8" ht="15.75" customHeight="1" x14ac:dyDescent="0.25">
      <c r="B30" s="24" t="s">
        <v>42</v>
      </c>
      <c r="C30" s="79">
        <v>0.28300000000000003</v>
      </c>
    </row>
    <row r="31" spans="1:8" ht="15.75" customHeight="1" x14ac:dyDescent="0.25">
      <c r="B31" s="24" t="s">
        <v>43</v>
      </c>
      <c r="C31" s="79">
        <v>5.2400000000000002E-2</v>
      </c>
    </row>
    <row r="32" spans="1:8" ht="15.75" customHeight="1" x14ac:dyDescent="0.25">
      <c r="B32" s="24" t="s">
        <v>44</v>
      </c>
      <c r="C32" s="79">
        <v>1.1200000000000002E-2</v>
      </c>
    </row>
    <row r="33" spans="2:3" ht="15.75" customHeight="1" x14ac:dyDescent="0.25">
      <c r="B33" s="24" t="s">
        <v>45</v>
      </c>
      <c r="C33" s="79">
        <v>0.20780000000000001</v>
      </c>
    </row>
    <row r="34" spans="2:3" ht="15.75" customHeight="1" x14ac:dyDescent="0.25">
      <c r="B34" s="24" t="s">
        <v>46</v>
      </c>
      <c r="C34" s="79">
        <v>7.7599999997764832E-2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0.62830688413183822</v>
      </c>
      <c r="D2" s="80">
        <v>0.62830688413183822</v>
      </c>
      <c r="E2" s="80">
        <v>0.58311490274107114</v>
      </c>
      <c r="F2" s="80">
        <v>0.46501494395038295</v>
      </c>
      <c r="G2" s="80">
        <v>0.48519854307273791</v>
      </c>
    </row>
    <row r="3" spans="1:15" ht="15.75" customHeight="1" x14ac:dyDescent="0.25">
      <c r="A3" s="5"/>
      <c r="B3" s="11" t="s">
        <v>118</v>
      </c>
      <c r="C3" s="80">
        <v>0.27645502901800884</v>
      </c>
      <c r="D3" s="80">
        <v>0.27645502901800884</v>
      </c>
      <c r="E3" s="80">
        <v>0.32164701040877586</v>
      </c>
      <c r="F3" s="80">
        <v>0.38174482608019805</v>
      </c>
      <c r="G3" s="80">
        <v>0.36156122695784315</v>
      </c>
    </row>
    <row r="4" spans="1:15" ht="15.75" customHeight="1" x14ac:dyDescent="0.25">
      <c r="A4" s="5"/>
      <c r="B4" s="11" t="s">
        <v>116</v>
      </c>
      <c r="C4" s="81">
        <v>8.1632645871559634E-2</v>
      </c>
      <c r="D4" s="81">
        <v>8.1632645871559634E-2</v>
      </c>
      <c r="E4" s="81">
        <v>8.1632645871559634E-2</v>
      </c>
      <c r="F4" s="81">
        <v>0.11242390703363914</v>
      </c>
      <c r="G4" s="81">
        <v>0.11242390703363914</v>
      </c>
    </row>
    <row r="5" spans="1:15" ht="15.75" customHeight="1" x14ac:dyDescent="0.25">
      <c r="A5" s="5"/>
      <c r="B5" s="11" t="s">
        <v>119</v>
      </c>
      <c r="C5" s="81">
        <v>1.3605440978593271E-2</v>
      </c>
      <c r="D5" s="81">
        <v>1.3605440978593271E-2</v>
      </c>
      <c r="E5" s="81">
        <v>1.3605440978593271E-2</v>
      </c>
      <c r="F5" s="81">
        <v>4.081632293577981E-2</v>
      </c>
      <c r="G5" s="81">
        <v>4.081632293577981E-2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0.92280004933299797</v>
      </c>
      <c r="D8" s="80">
        <v>0.92280004933299797</v>
      </c>
      <c r="E8" s="80">
        <v>0.94660701219969512</v>
      </c>
      <c r="F8" s="80">
        <v>0.92816355815045326</v>
      </c>
      <c r="G8" s="80">
        <v>0.96130158893172701</v>
      </c>
    </row>
    <row r="9" spans="1:15" ht="15.75" customHeight="1" x14ac:dyDescent="0.25">
      <c r="B9" s="7" t="s">
        <v>121</v>
      </c>
      <c r="C9" s="80">
        <v>6.4566203667002012E-2</v>
      </c>
      <c r="D9" s="80">
        <v>6.4566203667002012E-2</v>
      </c>
      <c r="E9" s="80">
        <v>4.5364553300304873E-2</v>
      </c>
      <c r="F9" s="80">
        <v>6.3942376449546826E-2</v>
      </c>
      <c r="G9" s="80">
        <v>3.6048809584939764E-2</v>
      </c>
    </row>
    <row r="10" spans="1:15" ht="15.75" customHeight="1" x14ac:dyDescent="0.25">
      <c r="B10" s="7" t="s">
        <v>122</v>
      </c>
      <c r="C10" s="81">
        <v>8.0778832999999998E-3</v>
      </c>
      <c r="D10" s="81">
        <v>8.0778832999999998E-3</v>
      </c>
      <c r="E10" s="81">
        <v>5.3856143E-3</v>
      </c>
      <c r="F10" s="81">
        <v>7.36444844E-3</v>
      </c>
      <c r="G10" s="81">
        <v>2.3136956766666664E-3</v>
      </c>
    </row>
    <row r="11" spans="1:15" ht="15.75" customHeight="1" x14ac:dyDescent="0.25">
      <c r="B11" s="7" t="s">
        <v>123</v>
      </c>
      <c r="C11" s="81">
        <v>4.5558637000000001E-3</v>
      </c>
      <c r="D11" s="81">
        <v>4.5558637000000001E-3</v>
      </c>
      <c r="E11" s="81">
        <v>2.6428202000000002E-3</v>
      </c>
      <c r="F11" s="81">
        <v>5.2961696000000007E-4</v>
      </c>
      <c r="G11" s="81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0.90798535650000001</v>
      </c>
      <c r="D14" s="82">
        <v>0.87176858063600005</v>
      </c>
      <c r="E14" s="82">
        <v>0.87176858063600005</v>
      </c>
      <c r="F14" s="82">
        <v>0.44194822078700002</v>
      </c>
      <c r="G14" s="82">
        <v>0.44194822078700002</v>
      </c>
      <c r="H14" s="83">
        <v>4.4999999999999998E-2</v>
      </c>
      <c r="I14" s="83">
        <v>0.27829213483146065</v>
      </c>
      <c r="J14" s="83">
        <v>0.2766741573033708</v>
      </c>
      <c r="K14" s="83">
        <v>0.28638202247191008</v>
      </c>
      <c r="L14" s="83">
        <v>0.22000197185600001</v>
      </c>
      <c r="M14" s="83">
        <v>0.20822398360299998</v>
      </c>
      <c r="N14" s="83">
        <v>0.21044500673549998</v>
      </c>
      <c r="O14" s="83">
        <v>0.18115072333499999</v>
      </c>
    </row>
    <row r="15" spans="1:15" ht="15.75" customHeight="1" x14ac:dyDescent="0.25">
      <c r="B15" s="16" t="s">
        <v>68</v>
      </c>
      <c r="C15" s="80">
        <f>iron_deficiency_anaemia*C14</f>
        <v>0.54023229345210766</v>
      </c>
      <c r="D15" s="80">
        <f t="shared" ref="D15:O15" si="0">iron_deficiency_anaemia*D14</f>
        <v>0.51868406941260514</v>
      </c>
      <c r="E15" s="80">
        <f t="shared" si="0"/>
        <v>0.51868406941260514</v>
      </c>
      <c r="F15" s="80">
        <f t="shared" si="0"/>
        <v>0.2629499464872036</v>
      </c>
      <c r="G15" s="80">
        <f t="shared" si="0"/>
        <v>0.2629499464872036</v>
      </c>
      <c r="H15" s="80">
        <f t="shared" si="0"/>
        <v>2.6774058668802822E-2</v>
      </c>
      <c r="I15" s="80">
        <f t="shared" si="0"/>
        <v>0.16557799877875362</v>
      </c>
      <c r="J15" s="80">
        <f t="shared" si="0"/>
        <v>0.16461533599515624</v>
      </c>
      <c r="K15" s="80">
        <f t="shared" si="0"/>
        <v>0.17039131269674065</v>
      </c>
      <c r="L15" s="80">
        <f t="shared" si="0"/>
        <v>0.13089657114944114</v>
      </c>
      <c r="M15" s="80">
        <f t="shared" si="0"/>
        <v>0.12388891451641242</v>
      </c>
      <c r="N15" s="80">
        <f t="shared" si="0"/>
        <v>0.12521037681984182</v>
      </c>
      <c r="O15" s="80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0.67799999999999994</v>
      </c>
      <c r="D2" s="81">
        <v>0.67799999999999994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3.7999999999999999E-2</v>
      </c>
      <c r="D3" s="81">
        <v>4.8000000000000001E-2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4.8000000000000001E-2</v>
      </c>
      <c r="D4" s="81">
        <v>4.8000000000000001E-2</v>
      </c>
      <c r="E4" s="81">
        <v>0.72599999999999998</v>
      </c>
      <c r="F4" s="81">
        <v>0.89350000000000007</v>
      </c>
      <c r="G4" s="81">
        <v>0</v>
      </c>
    </row>
    <row r="5" spans="1:7" x14ac:dyDescent="0.25">
      <c r="B5" s="43" t="s">
        <v>169</v>
      </c>
      <c r="C5" s="80">
        <f>1-SUM(C2:C4)</f>
        <v>0.23599999999999999</v>
      </c>
      <c r="D5" s="80">
        <f>1-SUM(D2:D4)</f>
        <v>0.22599999999999998</v>
      </c>
      <c r="E5" s="80">
        <f>1-SUM(E2:E4)</f>
        <v>0.27400000000000002</v>
      </c>
      <c r="F5" s="80">
        <f>1-SUM(F2:F4)</f>
        <v>0.10649999999999993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0.13595000000000002</v>
      </c>
      <c r="D2" s="144">
        <v>0.12775999999999998</v>
      </c>
      <c r="E2" s="144">
        <v>0.11996999999999999</v>
      </c>
      <c r="F2" s="144">
        <v>0.11257</v>
      </c>
      <c r="G2" s="144">
        <v>0.10555999999999999</v>
      </c>
      <c r="H2" s="144">
        <v>9.8909999999999998E-2</v>
      </c>
      <c r="I2" s="144">
        <v>9.265000000000001E-2</v>
      </c>
      <c r="J2" s="144">
        <v>8.6750000000000008E-2</v>
      </c>
      <c r="K2" s="144">
        <v>8.1199999999999994E-2</v>
      </c>
      <c r="L2" s="144">
        <v>7.5979999999999992E-2</v>
      </c>
      <c r="M2" s="144">
        <v>7.109E-2</v>
      </c>
      <c r="N2" s="144">
        <v>6.6489999999999994E-2</v>
      </c>
      <c r="O2" s="144">
        <v>6.2179999999999999E-2</v>
      </c>
      <c r="P2" s="144">
        <v>5.8139999999999997E-2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8.4600000000000005E-3</v>
      </c>
      <c r="D4" s="144">
        <v>8.0300000000000007E-3</v>
      </c>
      <c r="E4" s="144">
        <v>7.6500000000000005E-3</v>
      </c>
      <c r="F4" s="144">
        <v>7.3099999999999997E-3</v>
      </c>
      <c r="G4" s="144">
        <v>6.9899999999999997E-3</v>
      </c>
      <c r="H4" s="144">
        <v>6.7200000000000003E-3</v>
      </c>
      <c r="I4" s="144">
        <v>6.4600000000000005E-3</v>
      </c>
      <c r="J4" s="144">
        <v>6.2199999999999998E-3</v>
      </c>
      <c r="K4" s="144">
        <v>6.0000000000000001E-3</v>
      </c>
      <c r="L4" s="144">
        <v>5.7799999999999995E-3</v>
      </c>
      <c r="M4" s="144">
        <v>5.5800000000000008E-3</v>
      </c>
      <c r="N4" s="144">
        <v>5.3900000000000007E-3</v>
      </c>
      <c r="O4" s="144">
        <v>5.1999999999999998E-3</v>
      </c>
      <c r="P4" s="144">
        <v>5.0200000000000002E-3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0.31445590813960889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0.14684905051572913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0.12066527654261094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0.67799999999999994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0.83766666666666667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15.474</v>
      </c>
      <c r="D13" s="143">
        <v>14.923999999999999</v>
      </c>
      <c r="E13" s="143">
        <v>14.513999999999999</v>
      </c>
      <c r="F13" s="143">
        <v>14.058999999999999</v>
      </c>
      <c r="G13" s="143">
        <v>13.542999999999999</v>
      </c>
      <c r="H13" s="143">
        <v>13.137</v>
      </c>
      <c r="I13" s="143">
        <v>12.693</v>
      </c>
      <c r="J13" s="143">
        <v>12.336</v>
      </c>
      <c r="K13" s="143">
        <v>12.005000000000001</v>
      </c>
      <c r="L13" s="143">
        <v>11.577999999999999</v>
      </c>
      <c r="M13" s="143">
        <v>11.426</v>
      </c>
      <c r="N13" s="143">
        <v>10.896000000000001</v>
      </c>
      <c r="O13" s="143">
        <v>10.673</v>
      </c>
      <c r="P13" s="143">
        <v>10.385999999999999</v>
      </c>
    </row>
    <row r="14" spans="1:16" x14ac:dyDescent="0.25">
      <c r="B14" s="16" t="s">
        <v>170</v>
      </c>
      <c r="C14" s="143">
        <f>maternal_mortality</f>
        <v>0.68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0.217</v>
      </c>
      <c r="E2" s="92">
        <f>food_insecure</f>
        <v>0.217</v>
      </c>
      <c r="F2" s="92">
        <f>food_insecure</f>
        <v>0.217</v>
      </c>
      <c r="G2" s="92">
        <f>food_insecure</f>
        <v>0.217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0.217</v>
      </c>
      <c r="F5" s="92">
        <f>food_insecure</f>
        <v>0.217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8.1985173129134503E-2</v>
      </c>
      <c r="D7" s="92">
        <f>diarrhoea_1_5mo/26</f>
        <v>0.10947813531884615</v>
      </c>
      <c r="E7" s="92">
        <f>diarrhoea_6_11mo/26</f>
        <v>0.10947813531884615</v>
      </c>
      <c r="F7" s="92">
        <f>diarrhoea_12_23mo/26</f>
        <v>7.4340823039615395E-2</v>
      </c>
      <c r="G7" s="92">
        <f>diarrhoea_24_59mo/26</f>
        <v>7.4340823039615395E-2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0.217</v>
      </c>
      <c r="F8" s="92">
        <f>food_insecure</f>
        <v>0.217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0.624</v>
      </c>
      <c r="E9" s="92">
        <f>IF(ISBLANK(comm_deliv), frac_children_health_facility,1)</f>
        <v>0.624</v>
      </c>
      <c r="F9" s="92">
        <f>IF(ISBLANK(comm_deliv), frac_children_health_facility,1)</f>
        <v>0.624</v>
      </c>
      <c r="G9" s="92">
        <f>IF(ISBLANK(comm_deliv), frac_children_health_facility,1)</f>
        <v>0.624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8.1985173129134503E-2</v>
      </c>
      <c r="D11" s="92">
        <f>diarrhoea_1_5mo/26</f>
        <v>0.10947813531884615</v>
      </c>
      <c r="E11" s="92">
        <f>diarrhoea_6_11mo/26</f>
        <v>0.10947813531884615</v>
      </c>
      <c r="F11" s="92">
        <f>diarrhoea_12_23mo/26</f>
        <v>7.4340823039615395E-2</v>
      </c>
      <c r="G11" s="92">
        <f>diarrhoea_24_59mo/26</f>
        <v>7.4340823039615395E-2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0.217</v>
      </c>
      <c r="I14" s="92">
        <f>food_insecure</f>
        <v>0.217</v>
      </c>
      <c r="J14" s="92">
        <f>food_insecure</f>
        <v>0.217</v>
      </c>
      <c r="K14" s="92">
        <f>food_insecure</f>
        <v>0.217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0.96</v>
      </c>
      <c r="I17" s="92">
        <f>frac_PW_health_facility</f>
        <v>0.96</v>
      </c>
      <c r="J17" s="92">
        <f>frac_PW_health_facility</f>
        <v>0.96</v>
      </c>
      <c r="K17" s="92">
        <f>frac_PW_health_facility</f>
        <v>0.96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0.33899999999999997</v>
      </c>
      <c r="M23" s="92">
        <f>famplan_unmet_need</f>
        <v>0.33899999999999997</v>
      </c>
      <c r="N23" s="92">
        <f>famplan_unmet_need</f>
        <v>0.33899999999999997</v>
      </c>
      <c r="O23" s="92">
        <f>famplan_unmet_need</f>
        <v>0.33899999999999997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0.10037716584701531</v>
      </c>
      <c r="M24" s="92">
        <f>(1-food_insecure)*(0.49)+food_insecure*(0.7)</f>
        <v>0.53556999999999999</v>
      </c>
      <c r="N24" s="92">
        <f>(1-food_insecure)*(0.49)+food_insecure*(0.7)</f>
        <v>0.53556999999999999</v>
      </c>
      <c r="O24" s="92">
        <f>(1-food_insecure)*(0.49)+food_insecure*(0.7)</f>
        <v>0.53556999999999999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4.3018785363006559E-2</v>
      </c>
      <c r="M25" s="92">
        <f>(1-food_insecure)*(0.21)+food_insecure*(0.3)</f>
        <v>0.22952999999999998</v>
      </c>
      <c r="N25" s="92">
        <f>(1-food_insecure)*(0.21)+food_insecure*(0.3)</f>
        <v>0.22952999999999998</v>
      </c>
      <c r="O25" s="92">
        <f>(1-food_insecure)*(0.21)+food_insecure*(0.3)</f>
        <v>0.22952999999999998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4.4025237144470188E-2</v>
      </c>
      <c r="M26" s="92">
        <f>(1-food_insecure)*(0.3)</f>
        <v>0.2349</v>
      </c>
      <c r="N26" s="92">
        <f>(1-food_insecure)*(0.3)</f>
        <v>0.2349</v>
      </c>
      <c r="O26" s="92">
        <f>(1-food_insecure)*(0.3)</f>
        <v>0.2349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0.81257881164550794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2020-03-24T06:50:16Z</dcterms:modified>
</cp:coreProperties>
</file>