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4DE61AD3-75C3-4B0F-B34F-DEB33549C0A0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G25" i="2"/>
  <c r="H25" i="2"/>
  <c r="I25" i="2" s="1"/>
  <c r="G26" i="2"/>
  <c r="H26" i="2"/>
  <c r="I26" i="2" s="1"/>
  <c r="G27" i="2"/>
  <c r="H27" i="2"/>
  <c r="G28" i="2"/>
  <c r="H28" i="2"/>
  <c r="I28" i="2" s="1"/>
  <c r="G29" i="2"/>
  <c r="H29" i="2"/>
  <c r="G30" i="2"/>
  <c r="H30" i="2"/>
  <c r="I30" i="2" s="1"/>
  <c r="G31" i="2"/>
  <c r="H31" i="2"/>
  <c r="I31" i="2" s="1"/>
  <c r="G32" i="2"/>
  <c r="H32" i="2"/>
  <c r="G33" i="2"/>
  <c r="H33" i="2"/>
  <c r="I33" i="2" s="1"/>
  <c r="G34" i="2"/>
  <c r="H34" i="2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I5" i="2" s="1"/>
  <c r="H6" i="2"/>
  <c r="I6" i="2" s="1"/>
  <c r="H7" i="2"/>
  <c r="H8" i="2"/>
  <c r="H9" i="2"/>
  <c r="H10" i="2"/>
  <c r="H11" i="2"/>
  <c r="H12" i="2"/>
  <c r="H13" i="2"/>
  <c r="I13" i="2" s="1"/>
  <c r="H14" i="2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34" i="2"/>
  <c r="I24" i="2"/>
  <c r="I18" i="2"/>
  <c r="I32" i="2"/>
  <c r="I20" i="2"/>
  <c r="I27" i="2"/>
  <c r="I29" i="2"/>
  <c r="I36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7" i="51"/>
  <c r="C6" i="51"/>
  <c r="I15" i="2"/>
  <c r="I14" i="2"/>
  <c r="I12" i="2"/>
  <c r="I11" i="2"/>
  <c r="I10" i="2"/>
  <c r="I9" i="2"/>
  <c r="I8" i="2"/>
  <c r="I7" i="2"/>
  <c r="I4" i="2"/>
  <c r="I3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02575AC6-538A-4870-988F-4BFF0F391A3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D15482D3-AB57-4996-BE1E-963430487B20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9BBF9C45-207A-49BE-AD40-070E34A245E5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F9638D22-A12E-43D2-B52D-8E68314C7667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AF6414B9-4409-4D65-9BC2-FFC5EBF85A28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51B02758-08B2-4F99-B4B2-1AD651AA3673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4C00EC17-6E74-41A9-85D1-A73C70BD87F1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92F4F8D3-4028-44CB-946E-69D3A6F70169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48288152-BB4B-4540-927D-A3B748626151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8B261B1C-FE55-4DD1-B825-658DBF6D2B2E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8005D5CC-1C19-42C3-BEE6-E5269B3CC27B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673DAA6E-06ED-4DCC-A4B5-3D73C816C4AE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ADAE1853-9A5D-4ADA-B711-18DE77F9BE33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EDD74F8E-676F-460B-BB29-C9B5B61A3241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62EDFB13-3C13-4BB0-82EB-98266022170E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279262C0-0868-4F7A-8C73-8FC5E0F3B19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16203102-FB62-4B34-97E7-61B6944AC9C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8E1ABD5F-5B94-4500-B8BD-C1D7E4C4EFC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5D2385AE-FA38-4A67-8A14-BBD637474FD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7BB557D9-C88A-4FEB-B5E7-BAEDF15BB3E0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058FB7AA-778E-4E32-8D1C-8F8A56BB3072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6C677C75-39FE-4FAB-864E-4F0BC354D0D4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5D32D1AB-726E-481B-8B73-0F5C9AA0C60E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8EB55999-71CB-48F9-AAF9-6D51A10E8A0E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39016F82-3157-4290-9AC1-7619233F9327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E954B8F3-B4B5-498B-B7F9-CE8187C43400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9466D575-0B14-4979-97B9-F7FD00A432DE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E5B989C1-1FA4-406B-9FF3-5D6E8E647ADB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C6EE333C-CB7D-4F96-AA3B-E020ADB1260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0619E09B-6050-4421-BEB2-57D3D25844E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389EC694-E8F6-4FCB-AA33-ED2D11D4DF7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1F1AAC5B-FF81-4F79-B0DD-E389977ED9D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5F842E14-C112-4C3E-89EE-19311F75D61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2ECBD785-340C-4E4C-AC06-37ED17B4DB40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E6C2A109-3A72-4A73-9AAE-B5E9D9204FF3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575F2A86-33B8-41D7-BD03-32CBA4D065B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31EFBA79-BE89-4454-800C-EE44048A044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C4C81D62-E14E-4A1F-AB0D-44DBA0BBD13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061D0FFC-25A4-4050-8F70-8180978720F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0740C613-A4D9-4A30-8A66-12AE5165302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239E417F-12FD-4FFE-A91B-F1F658F0E72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98B221F6-15A3-4364-B122-F1D2290CCCC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5D0DADAE-D39C-419F-93C5-E6F27E274DE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A6276364-1DD1-4613-95E0-D3E0022B041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65EC04D4-4FFB-4E6B-815E-A538F0BA794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52AF0CE4-09E0-4FD8-9DAF-77B8DB042BD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1B46CDD0-BDCA-4D13-9451-D1BCF461991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ACC05E77-1CC5-444C-B3A5-C9C8052FA62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3A4C0D68-0D52-4C1B-B681-86C3518F2FA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388E98CF-6302-413E-B679-7AAC33E2BE5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0BD840FE-280D-4BFA-BF33-DF54661CA71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71C8937E-C303-48BF-8A69-0E278DAAA9E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766F3DB6-E38A-41F7-86EF-FB80AF244DA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F3BA74CA-4041-4DA4-8B68-041AD474A6D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A871FFE5-B010-4AB4-977D-9310F39818B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E3370816-6AD7-430C-8452-FF0A7316BFF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90905199-85A7-4DEE-BCC5-0A51410FF20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FFA80E7C-9896-4F92-B6C7-6719692439E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941320BF-782A-43C1-9731-DE0BE3FDAD2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C50840C3-5652-493C-9A08-EDDCF9E60FE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DF0E44B7-5CD4-46C0-BD5C-7EAEC2E5FBC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6BE7A352-2C7B-42E5-AF48-A25548B32B1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107AE1AD-2C42-43BD-B062-31CF55E5DB6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14806997-138D-47A0-876B-EA0460C1179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57C5F32A-6899-4C3E-9C33-E683A459573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FC2D90F0-A1C7-42C5-BA45-2E6C8F43BA3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9B1BDA38-8AF8-41CD-BBFF-107FF4CF44E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7971CC13-D73C-4C0F-A951-494B521E194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F3EAE098-6229-42F9-AE9A-FCB5E992F04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6AF66571-962D-497E-928A-0524EF6C198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F9F00107-8FB9-41AC-8446-3F7F9AD01F0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35892DC4-8294-451A-9D1E-A53458E2D5D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4FE68DCA-27CF-48FE-95D2-F045D3DCFC5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A791E5AE-3D24-47DD-AFA2-05AF68FD763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99D35B31-BE8A-479C-8164-1EE974CF078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53185721-4FE1-4CD3-A4F8-D2B7E51BAD8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AD1CA90F-10FE-4BB7-B8B4-0767D1DBD42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F75B87DD-8D7A-4337-BB9D-787BA797186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3AA1DCA0-10B8-4416-8484-E5D9A4C4483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64157871-EEF6-4F87-B679-3F6252D5F6B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4ACEBBCD-5C26-4A2A-95C2-055C1F859FE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7CD3C432-82F1-403B-8A06-509D8EE7BDC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43BF415B-57E5-4431-8A24-697EE101F45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2FCCCF45-37CE-435D-8BBE-8F0A1C2A082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CAB16AF5-64EB-47DD-A8FC-D9E9E904233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1C376B4D-EB69-4B09-B684-99FBCB1E92D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BC1BE052-1D94-4A1D-999D-658C31B3CB4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877B509D-19D7-4704-A4C3-174337C2853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66812A81-EC33-4316-8F04-E4358AD5005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37A3191D-32E1-414E-9D08-A4A86E5DAEC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922DF86E-7677-4049-B7B6-31CF74A5B01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324A88DA-0686-4B34-8988-9E841DBB165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42531D82-6364-486D-B08A-3C686D08F1B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991C642E-0E58-45B7-B9C3-331B13643AD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036F7447-0EB4-46B9-BACC-7F5C160B42B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5F4B1851-0D95-4E75-8982-A6529A5A633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FD6F1F77-2236-48B9-AF02-1D61BC4010B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E50E25BC-459B-4388-B425-F1AE48465FD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C1EFE9FA-5D99-4828-AF10-E42DC2A6CEA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24D1D6DD-D727-47FA-9189-789357193F7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4FAC2EB5-D7D2-42C7-9847-C847C8337F4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4AB7B556-A057-405A-8965-BED6BD971B6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E3CC8065-995D-486E-B26F-DCF449F585F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5D43DED9-47EA-4F11-8405-B6208E8FFC1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D28C43AE-2606-4990-BDAD-55C230762C7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36C78D30-FDBD-43C0-8B57-F7511C907CC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8A9A7376-4705-4B11-9E5C-6A1C4058D3B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CF37E405-EBC2-45CD-8C17-78FB128948C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7E1FCE84-1112-4B9A-BE89-5D7206BCFCA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66200504-17EF-4F4C-8100-6411ACC38BE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A078E2E4-24C1-42C2-8D4C-0CB8EB9769B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836F244C-B207-4922-AC3F-B655364FC14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427D1AFD-6CB5-4E60-B3B4-16864032CE5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3A3A936E-4DDD-4A28-8A23-B67E5AF2463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6EE377D9-B149-4F67-B4AB-DDBBA11FD15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74C8D9C6-53F2-478C-A8B7-047400E82FA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5AD02FB7-CF1D-466C-A33F-4AE54981FD2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2580FD67-DD16-43FF-A51F-6C7BE94FB5C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A9D5F1B0-7EB4-4C34-AF0B-D5099E9F100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6DAF2765-B4BC-4EB8-BE0B-99057E41B08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F0D93056-9FC8-486B-976E-68D7E00B710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5ECB8551-DF41-40C6-AB1D-6F03CC62D80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0445D9E8-9366-43A1-981C-960E62BE3C6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BED31328-38EB-4724-9D2F-878088ADC3A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572F0BC0-5A09-461F-9359-68E61132008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E35DB441-4413-44AF-9601-D1306DC2F20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65C93C38-9217-4774-A85A-7552916B09F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A6C2B0CD-3408-4972-B2BC-AD2007E4D6F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1129A1D0-4E4D-4955-B5D3-6CB43C6608B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D667C4B4-7BC0-4D8E-8027-A2749209A6D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14905F2F-CE8A-4D18-9750-235D9D6EF65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46A96081-1863-4274-A8D4-E87078E4ACA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FAF43D72-A790-41B3-8DAD-B6701A7CCB4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AC7CBC58-A467-4FFA-BC15-815ABE45B5E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5694685F-3D7D-463A-B20C-409CA7A6923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9054D8A5-72AE-44F8-A6BA-954A7ED5794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291F8E18-001A-4FB2-9AD3-1EA85DDAEAB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F508E5A7-23F3-49EC-8FDA-984EC15148A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AA6D059F-E18D-4B56-8A10-C300CB9D118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819F91CF-17F5-44F0-8F8A-01EF02CA77C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9292D33A-8D5B-4777-AE8C-1F0DA94F4BC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24C7A594-2985-405F-AB5D-FA2A45B55D5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97185BD6-6425-48DA-903D-05EFDFC1307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440A79C9-64F9-4345-8AEF-1D33941AB5E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99428293-E981-48B0-A5E6-950272680DC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76F61587-0A69-4325-8B32-052D0CA4B8A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9751FB47-73C6-41F8-97B2-8AC955A9186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EC2BD0C9-C45F-49F1-B389-C0512AC65FB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B0819187-C340-499D-8396-EB966ACE4B3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35F325D3-BA2E-4D32-810D-5636490E69AF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604E65F3-3456-4AA9-8C47-746C7AC5634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4FD965E8-3128-454C-BA40-36DA72C4B831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26E2751C-E51A-4195-85F1-84EDFFAA0B0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657C85D7-E5C2-4DED-B9CB-D6230598E4E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9DDF11C2-0764-473A-8B3F-574C0E52025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F8DF740D-95A7-470A-BF6D-CB8867ED543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F34CE4AB-C151-4C88-AD82-6C8771F9D37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6B08C0BF-D87C-4555-8447-7C1566A4314B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ADFC5273-B723-4FBF-B782-333308B3477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9D8A9626-4F84-4A36-B88B-5E4F573A5E4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602A7929-F55B-471E-A574-D385D8A94F2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2C592B6D-069D-458B-979D-D28069C78B3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D64417BE-874A-42D3-9BA2-7C528EB0D7D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CDC4C04A-3AD8-46C5-A271-8CF83CEAA8E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2BA997DC-A910-491F-89DD-DAE9BEB9442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A3C74172-49C7-4D0E-AA31-C42116779B5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69CCA23F-687B-4842-820B-08750B24F23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8D89AB22-1CAF-4A32-B58F-02CEB1A3400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D6124C6D-EF7A-42FB-8ACD-650D8EB259A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2F702A26-7764-4321-8799-C355D5529F0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95556E43-F0AF-4897-9C02-4B927B61BDC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43275110-B527-41CC-AB54-68EBC8C3222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37B83E00-29A1-4940-935C-6C864FDD1E4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1631DEEC-A8DC-4E23-81BC-68556834509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3345DAFD-78FD-441A-A5B0-530BBCF3218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0AE8C6DA-5F1E-4214-B3D4-8728218B5E1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ECA1C9E2-35C1-42DA-A5D3-3EE0505C8CB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06589AF2-B36C-4764-9E37-64E62406A75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DF65A2A5-BD8D-47DB-867B-21CAEF3C3C9B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8" authorId="0" shapeId="0" xr:uid="{1DC5504D-8835-46DD-908A-76D8773DD5C9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8" authorId="0" shapeId="0" xr:uid="{DC781771-258C-4874-9531-CE220EAD1B40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8" authorId="0" shapeId="0" xr:uid="{B98E8F99-E12C-4AC7-A40D-C0DA0840DADD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8" authorId="0" shapeId="0" xr:uid="{9920B98E-AF47-4C96-8358-3DB4E7382DD7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9" authorId="0" shapeId="0" xr:uid="{B3690282-1EDA-4E98-9CFA-A63A81F211BC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9" authorId="0" shapeId="0" xr:uid="{1964ACC6-A9D1-4A84-A602-CE153ABD57CE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9" authorId="0" shapeId="0" xr:uid="{A274769E-DDA4-4CCC-B81A-072D8393EB68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9" authorId="0" shapeId="0" xr:uid="{2D5D8E90-CB1B-46AB-874E-65CF5727BD3E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9" authorId="0" shapeId="0" xr:uid="{2987FF50-0589-4452-AED1-8F676F77817D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10" authorId="0" shapeId="0" xr:uid="{F6061A50-029C-4EBA-ACD1-889F871E3C7E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10" authorId="0" shapeId="0" xr:uid="{0B4F6BB3-03DF-4B35-B300-15AEE5039501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10" authorId="0" shapeId="0" xr:uid="{433AFE3D-1264-4C6F-9D90-C034E55F7005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10" authorId="0" shapeId="0" xr:uid="{598A9E3A-581A-4FD9-92E4-D67F3013F216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10" authorId="0" shapeId="0" xr:uid="{2120A3E5-456B-4907-8D94-469AFA5F73E8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11" authorId="0" shapeId="0" xr:uid="{A6CB2774-358E-4FA4-8DF3-3A8C9E2DF68A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11" authorId="0" shapeId="0" xr:uid="{37F1746D-45CF-4CE0-A7C3-740B906ED6EC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11" authorId="0" shapeId="0" xr:uid="{54715A72-146F-4946-8072-1E501A60F563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11" authorId="0" shapeId="0" xr:uid="{578E2504-1EF7-456C-B516-664E2527718D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11" authorId="0" shapeId="0" xr:uid="{32BB938A-8840-44D3-8B88-65C26258FFD8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14" authorId="0" shapeId="0" xr:uid="{7505167A-F26F-4763-B836-F6B5787E56D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D0EAB422-66D9-4C2C-8EAF-4F24E6EA9FD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D73AFA35-989A-4EC5-935F-3FEE2EABD67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1988790E-2AB9-4D20-8052-FA8B10A4A10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AE43EAEE-C250-4DC9-977C-C7D2CFA0864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2E119DF5-96D6-4506-A4FF-11663D77383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215859F4-639F-43FE-9C29-A877185C579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0C9136B0-8CE8-46CC-88E4-1D673AFB5E0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4B366769-B29E-4EC3-AFF9-F111C0D17E9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D14D792C-38E8-4948-BAE2-E1A600085FE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54D21949-6089-448C-9247-C9E2061D577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F3100A63-83FF-4CDA-8E13-D4CFE144310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25CD3705-EED1-4902-8D00-B9135D0EDD6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5D2E44A6-6C26-47EB-BF9A-24696FE1076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78C4AD0A-1608-4FAA-A805-AB112FD2430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58A1F281-5169-4BB0-98C8-5C0D06B063FD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D2C2E5E4-FE61-452B-8DFE-638239168333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15BD9416-9D09-487C-AB42-C359174AC613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4" authorId="0" shapeId="0" xr:uid="{694FB966-2728-447B-A9C7-04E25B82DA4D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E4" authorId="0" shapeId="0" xr:uid="{45264E77-C91A-4088-947A-02BA7FF02477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F4" authorId="0" shapeId="0" xr:uid="{78CA6CF6-BA8B-46B4-9C9A-1644CB751C8B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3E70166A-2719-4EA1-A3F5-D13D103B9F5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917299D1-36A0-436B-94A4-796D60E9FD1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7529EABF-2A90-4DF9-A863-26B856B13AD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1F2B05B3-E363-46E4-A679-68D20576D27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E6F199C4-6A0F-4A5A-8067-02C75F3A448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2316A1D1-DB40-428B-9B9E-0FCDD69CB05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683F7B37-CFC3-4F2B-A7F1-D9AB61DA9A5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3D4E1E4B-DB11-49A4-9F33-965AADD0709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669DC838-A25E-4F8B-A588-DD51045A778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25513DF7-F896-4D2B-92D2-68780D39D57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E70A40AC-3F7B-4E29-944E-47B1367D8FA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186FBD5F-AB22-4AE1-8F8D-FEF679BD212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85AB0115-A9C5-47E8-BB39-0E7BF2F7FDA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B0AD7B6D-F8D7-4BD1-B115-15F0F42560C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BE9564DF-399E-4190-97CD-B591F680222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10E5D7B9-9696-4DDA-A9CD-D37786B9A42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07307E68-5E3D-442A-BD35-64116C01A29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3CB5CB8E-2556-467C-A1A1-3FA79E7A58D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BE461DC6-371E-415A-8045-E16AEA97046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89BF0D90-63C6-41F3-9924-AE577FF115A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4057422E-C3CA-4951-A912-537B3D1E40C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6BF243EF-7DDA-4926-927A-04FF331E03F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801883D1-0BCA-434A-9D36-D534ECCFF2A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5DE11CEC-55A2-4CC4-98AA-C6D7ECFD512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58C1F5CA-CDA0-4E7E-B823-15B75E2D041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9BB77DB6-68C9-44C5-803F-FE25B999398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28A5BCA5-E3B3-4F29-9C68-88AC89D02E2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B6E10840-A4D7-4BA3-80AF-95E19D71B60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A8EF976E-7EC3-410B-B91F-C055ED6EFD8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E72BF43B-12CE-4E87-9FB5-8DFCB71FE7A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645F6B33-5BF9-44DE-8FC6-EF04794F38A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6106616B-FFB4-44DB-A655-E35B3088FB8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EDBE309A-490E-4B9B-A6D4-22258B90E82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16221138-B600-4193-865B-16F736E1548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1B58783B-0A6F-41EE-AEA9-E5D06AC8172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139C7F08-2886-4F3E-B183-800F349CF7D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A67EDAA4-F789-4589-9872-B868A3DFBAC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EFA584FB-01A8-49AD-9879-C17371C934D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DDEE9DB5-0859-42F9-987C-1CA8CAC61A5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E5F95310-2594-4C27-BBE4-D5764A95233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493E28A4-A149-497C-91CF-C89CF233A44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CBB72A9C-0E63-49C2-838B-F251C990962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7F5D7B84-AB4B-4249-966F-6D3FA5F358B5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6B7BC846-998A-4A1B-A2B7-4A49FF66C8B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1BEF89D8-7827-4D10-89B3-B673FAF83E1A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41BACEF4-0B13-4B51-A25A-0FAEC9EE996D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EF0A6D91-971C-412F-9763-388230A74317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067E96FD-F56D-4831-876B-33DA713FDC5F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347CBE73-5E9D-4F3B-B8AC-66B88AF948B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5275D72A-0E07-4881-8F36-0AE56E0C7BF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E502D550-EE9C-4F3C-A4CE-8BF0592B7A9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92046750-A5CA-47B1-905D-4D85577803D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3C553A4D-2FA9-4795-BF15-730A12FC379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7E6DAD8B-008A-40F6-A20E-42B1BE6EF9C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523C717F-6A62-4C04-B39B-934FB03A14C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9127B087-6EE3-4D0C-8F14-2B93F2091C99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F5475003-C13F-4E8A-A53D-0ED7330A003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4D40222A-150A-4E60-85E4-008512032955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46E34CA9-652F-45AB-AC24-3C42B716C342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8046895F-D609-4B48-A91A-75C658265F21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A76B1643-99B4-4D9F-B365-6D8CA2D04384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AF07BFB5-10DF-49F8-ADD3-B50DE448C454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4EDBDB55-3EF4-4EA9-BBEB-16E09B508B9E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0E450655-EDA2-4B34-953D-10246D90E8B7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C7360090-7F3D-4934-BC3A-88A3A8748384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CF5282F6-30A6-4D98-98BB-8A22E867F3AA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BCE62CF3-71CA-4D06-892B-A2B693DB4ACA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119DDC26-02FF-4790-A7C9-16E636E74789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BBCE8925-149C-4068-8DA7-3E2D62FC3FBB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123764F6-E29F-423F-A197-0EECBC553923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68CFA358-782C-4709-87E4-EB30FBA69C96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582A4C09-26C2-42AB-BCA0-63626107CAC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7CCDB2F8-44BD-43A4-94E7-C80079AC920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ED60A27B-BC28-425F-AD30-FC2B47704A3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C8F53275-540A-47DE-AD35-84655ADC8C0B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0A6EC183-4422-44E7-9C77-810B93FE5527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1A18F941-BC07-4D2F-86AC-D64929223B11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44792104-782D-4A3E-A34E-83FD9B116084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FEE0113B-EE91-40FC-A08B-1541F794F070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B9CC73B1-3AAC-427D-ACA1-24B29414A0A8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5760C406-42F3-49A6-B87B-947566A26807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798E596C-1A2F-4128-8C3E-DEE69B90DC2A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9EE1F3C4-C446-497E-8EBE-5704BAA58C33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9142240F-3B2A-42DA-BE9E-FA97BDBCEFDB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B0F77A89-97C5-406D-AEEF-0EA5D9785AF2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5B8AA49F-E929-4331-9C65-196472BC655A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4EE9220D-D2D1-425F-8ECE-9B527A41A11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A3F7806D-F8C4-487C-850F-C90ACF3C587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8" authorId="0" shapeId="0" xr:uid="{B02BC274-D14E-4469-A861-16E294823753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F8AADC2C-0950-4B22-B456-A30BE08F21E2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E55F0DCF-1A73-439E-A8E2-A7680886CE6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B4DD6E82-4D03-483D-9D5E-5552FD6BE2B6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57B2B394-F441-4E1E-A9CB-B7C4E5E89A02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398A9F17-C4BC-46AC-B5CC-1E0F9990B8A0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31" authorId="0" shapeId="0" xr:uid="{AAA1EFAB-BDBD-47B9-BA78-E83A40A2FB80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9F68DA62-95DF-4A28-B68A-1D8226053E26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3480F9FE-8DC3-4027-9063-FD4D6D5436D4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485F4743-8414-4036-9884-0C3E3EDFE034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820ED675-AE90-4379-AD80-DFED185D53BC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CA3D8B5D-318E-455A-A500-9C454B8DA5B9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BD9F7DBD-17E3-426A-8E89-7EC141CDBF0E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BF09B9F1-01D3-4F9E-A520-99B440B5DA64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46F4D949-6E99-42DA-8BC7-2A38CFE64792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5FE1D969-A948-4E32-808E-4821F1920D23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<sst xmlns="http://schemas.openxmlformats.org/spreadsheetml/2006/main" count="1102" uniqueCount="271">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</sst>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11611445</v>
      </c>
    </row>
    <row r="8" spans="1:3" ht="15" customHeight="1" x14ac:dyDescent="0.25">
      <c r="B8" s="7" t="s">
        <v>106</v>
      </c>
      <c r="C8" s="70">
        <v>0.21600000000000003</v>
      </c>
    </row>
    <row r="9" spans="1:3" ht="15" customHeight="1" x14ac:dyDescent="0.25">
      <c r="B9" s="9" t="s">
        <v>107</v>
      </c>
      <c r="C9" s="71">
        <v>1.24E-2</v>
      </c>
    </row>
    <row r="10" spans="1:3" ht="15" customHeight="1" x14ac:dyDescent="0.25">
      <c r="B10" s="9" t="s">
        <v>105</v>
      </c>
      <c r="C10" s="71">
        <v>0.71803596496582001</v>
      </c>
    </row>
    <row r="11" spans="1:3" ht="15" customHeight="1" x14ac:dyDescent="0.25">
      <c r="B11" s="7" t="s">
        <v>108</v>
      </c>
      <c r="C11" s="70">
        <v>0.84299999999999997</v>
      </c>
    </row>
    <row r="12" spans="1:3" ht="15" customHeight="1" x14ac:dyDescent="0.25">
      <c r="B12" s="7" t="s">
        <v>109</v>
      </c>
      <c r="C12" s="70">
        <v>0.64</v>
      </c>
    </row>
    <row r="13" spans="1:3" ht="15" customHeight="1" x14ac:dyDescent="0.25">
      <c r="B13" s="7" t="s">
        <v>110</v>
      </c>
      <c r="C13" s="70">
        <v>0.48499999999999999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0.11019999999999999</v>
      </c>
    </row>
    <row r="24" spans="1:3" ht="15" customHeight="1" x14ac:dyDescent="0.25">
      <c r="B24" s="20" t="s">
        <v>102</v>
      </c>
      <c r="C24" s="71">
        <v>0.46769999999999995</v>
      </c>
    </row>
    <row r="25" spans="1:3" ht="15" customHeight="1" x14ac:dyDescent="0.25">
      <c r="B25" s="20" t="s">
        <v>103</v>
      </c>
      <c r="C25" s="71">
        <v>0.34789999999999999</v>
      </c>
    </row>
    <row r="26" spans="1:3" ht="15" customHeight="1" x14ac:dyDescent="0.25">
      <c r="B26" s="20" t="s">
        <v>104</v>
      </c>
      <c r="C26" s="71">
        <v>7.4200000000000002E-2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0.29600000000000004</v>
      </c>
    </row>
    <row r="30" spans="1:3" ht="14.25" customHeight="1" x14ac:dyDescent="0.25">
      <c r="B30" s="30" t="s">
        <v>76</v>
      </c>
      <c r="C30" s="73">
        <v>9.6999999999999989E-2</v>
      </c>
    </row>
    <row r="31" spans="1:3" ht="14.25" customHeight="1" x14ac:dyDescent="0.25">
      <c r="B31" s="30" t="s">
        <v>77</v>
      </c>
      <c r="C31" s="73">
        <v>0.13300000000000001</v>
      </c>
    </row>
    <row r="32" spans="1:3" ht="14.25" customHeight="1" x14ac:dyDescent="0.25">
      <c r="B32" s="30" t="s">
        <v>78</v>
      </c>
      <c r="C32" s="73">
        <v>0.47399999999999998</v>
      </c>
    </row>
    <row r="33" spans="1:5" ht="13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13.6</v>
      </c>
    </row>
    <row r="38" spans="1:5" ht="15" customHeight="1" x14ac:dyDescent="0.25">
      <c r="B38" s="16" t="s">
        <v>91</v>
      </c>
      <c r="C38" s="75">
        <v>22.2</v>
      </c>
      <c r="D38" s="17"/>
      <c r="E38" s="18"/>
    </row>
    <row r="39" spans="1:5" ht="15" customHeight="1" x14ac:dyDescent="0.25">
      <c r="B39" s="16" t="s">
        <v>90</v>
      </c>
      <c r="C39" s="75">
        <v>28.1</v>
      </c>
      <c r="D39" s="17"/>
      <c r="E39" s="17"/>
    </row>
    <row r="40" spans="1:5" ht="15" customHeight="1" x14ac:dyDescent="0.25">
      <c r="B40" s="16" t="s">
        <v>171</v>
      </c>
      <c r="C40" s="75">
        <v>1.1399999999999999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3.32E-2</v>
      </c>
      <c r="D45" s="17"/>
    </row>
    <row r="46" spans="1:5" ht="15.75" customHeight="1" x14ac:dyDescent="0.25">
      <c r="B46" s="16" t="s">
        <v>11</v>
      </c>
      <c r="C46" s="71">
        <v>0.11560000000000001</v>
      </c>
      <c r="D46" s="17"/>
    </row>
    <row r="47" spans="1:5" ht="15.75" customHeight="1" x14ac:dyDescent="0.25">
      <c r="B47" s="16" t="s">
        <v>12</v>
      </c>
      <c r="C47" s="71">
        <v>0.3024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0.54879999999999995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1.2432522714099974</v>
      </c>
      <c r="D51" s="17"/>
    </row>
    <row r="52" spans="1:4" ht="15" customHeight="1" x14ac:dyDescent="0.25">
      <c r="B52" s="16" t="s">
        <v>125</v>
      </c>
      <c r="C52" s="76">
        <v>1.74063907477</v>
      </c>
    </row>
    <row r="53" spans="1:4" ht="15.75" customHeight="1" x14ac:dyDescent="0.25">
      <c r="B53" s="16" t="s">
        <v>126</v>
      </c>
      <c r="C53" s="76">
        <v>1.74063907477</v>
      </c>
    </row>
    <row r="54" spans="1:4" ht="15.75" customHeight="1" x14ac:dyDescent="0.25">
      <c r="B54" s="16" t="s">
        <v>127</v>
      </c>
      <c r="C54" s="76">
        <v>1.2704069447799899</v>
      </c>
    </row>
    <row r="55" spans="1:4" ht="15.75" customHeight="1" x14ac:dyDescent="0.25">
      <c r="B55" s="16" t="s">
        <v>128</v>
      </c>
      <c r="C55" s="76">
        <v>1.2704069447799899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2.1459227467811159E-2</v>
      </c>
    </row>
    <row r="59" spans="1:4" ht="15.75" customHeight="1" x14ac:dyDescent="0.25">
      <c r="B59" s="16" t="s">
        <v>132</v>
      </c>
      <c r="C59" s="70">
        <v>0.51323135029597089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50.420209969169832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39.709579037933892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295.10719290294537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0.38656991725663292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1.309044752415784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1.309044752415784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1.309044752415784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1.309044752415784</v>
      </c>
      <c r="E13" s="86" t="s">
        <v>202</v>
      </c>
    </row>
    <row r="14" spans="1:5" ht="15.75" customHeight="1" x14ac:dyDescent="0.25">
      <c r="A14" s="11" t="s">
        <v>187</v>
      </c>
      <c r="B14" s="85">
        <v>0.50600000000000001</v>
      </c>
      <c r="C14" s="85">
        <v>0.95</v>
      </c>
      <c r="D14" s="86">
        <v>12.8418784817298</v>
      </c>
      <c r="E14" s="86" t="s">
        <v>202</v>
      </c>
    </row>
    <row r="15" spans="1:5" ht="15.75" customHeight="1" x14ac:dyDescent="0.25">
      <c r="A15" s="11" t="s">
        <v>209</v>
      </c>
      <c r="B15" s="85">
        <v>0.50600000000000001</v>
      </c>
      <c r="C15" s="85">
        <v>0.95</v>
      </c>
      <c r="D15" s="86">
        <v>12.8418784817298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0.54864428162514955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0.64800000000000002</v>
      </c>
      <c r="C18" s="85">
        <v>0.95</v>
      </c>
      <c r="D18" s="87">
        <v>6.8391836861488278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6.8391836861488278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6.8391836861488278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3.9900848934620528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22.071689414352807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4.1728995609348631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18.403788785308766</v>
      </c>
      <c r="E24" s="86" t="s">
        <v>202</v>
      </c>
    </row>
    <row r="25" spans="1:5" ht="15.75" customHeight="1" x14ac:dyDescent="0.25">
      <c r="A25" s="52" t="s">
        <v>87</v>
      </c>
      <c r="B25" s="85">
        <v>0.33299999999999996</v>
      </c>
      <c r="C25" s="85">
        <v>0.95</v>
      </c>
      <c r="D25" s="86">
        <v>18.403609913007564</v>
      </c>
      <c r="E25" s="86" t="s">
        <v>202</v>
      </c>
    </row>
    <row r="26" spans="1:5" ht="15.75" customHeight="1" x14ac:dyDescent="0.25">
      <c r="A26" s="52" t="s">
        <v>137</v>
      </c>
      <c r="B26" s="85">
        <v>0.50600000000000001</v>
      </c>
      <c r="C26" s="85">
        <v>0.95</v>
      </c>
      <c r="D26" s="86">
        <v>4.8358060386747166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6.154062702922011</v>
      </c>
      <c r="E27" s="86" t="s">
        <v>202</v>
      </c>
    </row>
    <row r="28" spans="1:5" ht="15.75" customHeight="1" x14ac:dyDescent="0.25">
      <c r="A28" s="52" t="s">
        <v>84</v>
      </c>
      <c r="B28" s="85">
        <v>0.44799999999999995</v>
      </c>
      <c r="C28" s="85">
        <v>0.95</v>
      </c>
      <c r="D28" s="86">
        <v>1.0450968855493434</v>
      </c>
      <c r="E28" s="86" t="s">
        <v>202</v>
      </c>
    </row>
    <row r="29" spans="1:5" ht="15.75" customHeight="1" x14ac:dyDescent="0.25">
      <c r="A29" s="52" t="s">
        <v>58</v>
      </c>
      <c r="B29" s="85">
        <v>0.64800000000000002</v>
      </c>
      <c r="C29" s="85">
        <v>0.95</v>
      </c>
      <c r="D29" s="86">
        <v>96.281170578850436</v>
      </c>
      <c r="E29" s="86" t="s">
        <v>202</v>
      </c>
    </row>
    <row r="30" spans="1:5" ht="15.75" customHeight="1" x14ac:dyDescent="0.25">
      <c r="A30" s="52" t="s">
        <v>67</v>
      </c>
      <c r="B30" s="85">
        <v>1E-3</v>
      </c>
      <c r="C30" s="85">
        <v>0.95</v>
      </c>
      <c r="D30" s="86">
        <v>3.1653829823618156</v>
      </c>
      <c r="E30" s="86" t="s">
        <v>202</v>
      </c>
    </row>
    <row r="31" spans="1:5" ht="15.75" customHeight="1" x14ac:dyDescent="0.25">
      <c r="A31" s="52" t="s">
        <v>28</v>
      </c>
      <c r="B31" s="85">
        <v>0.68</v>
      </c>
      <c r="C31" s="85">
        <v>0.95</v>
      </c>
      <c r="D31" s="86">
        <v>1.1605072878943317</v>
      </c>
      <c r="E31" s="86" t="s">
        <v>202</v>
      </c>
    </row>
    <row r="32" spans="1:5" ht="15.75" customHeight="1" x14ac:dyDescent="0.25">
      <c r="A32" s="52" t="s">
        <v>83</v>
      </c>
      <c r="B32" s="85">
        <v>0.17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0.46700000000000003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0.7390000000000001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0.91799999999999993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0.43099999999999999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0.24399999999999999</v>
      </c>
      <c r="C37" s="85">
        <v>0.95</v>
      </c>
      <c r="D37" s="86">
        <v>2.5690343142936309</v>
      </c>
      <c r="E37" s="86" t="s">
        <v>202</v>
      </c>
    </row>
    <row r="38" spans="1:6" ht="15.75" customHeight="1" x14ac:dyDescent="0.25">
      <c r="A38" s="52" t="s">
        <v>60</v>
      </c>
      <c r="B38" s="85">
        <v>0.24399999999999999</v>
      </c>
      <c r="C38" s="85">
        <v>0.95</v>
      </c>
      <c r="D38" s="86">
        <v>1.1816297837821801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1.2432522714099974</v>
      </c>
      <c r="C2" s="26">
        <f>'Baseline year population inputs'!C52</f>
        <v>1.74063907477</v>
      </c>
      <c r="D2" s="26">
        <f>'Baseline year population inputs'!C53</f>
        <v>1.74063907477</v>
      </c>
      <c r="E2" s="26">
        <f>'Baseline year population inputs'!C54</f>
        <v>1.2704069447799899</v>
      </c>
      <c r="F2" s="26">
        <f>'Baseline year population inputs'!C55</f>
        <v>1.2704069447799899</v>
      </c>
    </row>
    <row r="3" spans="1:6" ht="15.75" customHeight="1" x14ac:dyDescent="0.25">
      <c r="A3" s="3" t="s">
        <v>65</v>
      </c>
      <c r="B3" s="26">
        <f>frac_mam_1month * 2.6</f>
        <v>0.12219999480000003</v>
      </c>
      <c r="C3" s="26">
        <f>frac_mam_1_5months * 2.6</f>
        <v>0.12219999480000003</v>
      </c>
      <c r="D3" s="26">
        <f>frac_mam_6_11months * 2.6</f>
        <v>0.12219999480000003</v>
      </c>
      <c r="E3" s="26">
        <f>frac_mam_12_23months * 2.6</f>
        <v>0.12219999480000003</v>
      </c>
      <c r="F3" s="26">
        <f>frac_mam_24_59months * 2.6</f>
        <v>0.12219999480000003</v>
      </c>
    </row>
    <row r="4" spans="1:6" ht="15.75" customHeight="1" x14ac:dyDescent="0.25">
      <c r="A4" s="3" t="s">
        <v>66</v>
      </c>
      <c r="B4" s="26">
        <f>frac_sam_1month * 2.6</f>
        <v>6.2400002600000011E-2</v>
      </c>
      <c r="C4" s="26">
        <f>frac_sam_1_5months * 2.6</f>
        <v>6.2400002600000011E-2</v>
      </c>
      <c r="D4" s="26">
        <f>frac_sam_6_11months * 2.6</f>
        <v>6.2400002600000011E-2</v>
      </c>
      <c r="E4" s="26">
        <f>frac_sam_12_23months * 2.6</f>
        <v>6.2400002600000011E-2</v>
      </c>
      <c r="F4" s="26">
        <f>frac_sam_24_59months * 2.6</f>
        <v>6.2400002600000011E-2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2410493.1177500002</v>
      </c>
      <c r="C2" s="78">
        <v>4964271</v>
      </c>
      <c r="D2" s="78">
        <v>9177752</v>
      </c>
      <c r="E2" s="78">
        <v>1337701</v>
      </c>
      <c r="F2" s="78">
        <v>1541280</v>
      </c>
      <c r="G2" s="22">
        <f t="shared" ref="G2:G40" si="0">C2+D2+E2+F2</f>
        <v>17021004</v>
      </c>
      <c r="H2" s="22">
        <f t="shared" ref="H2:H40" si="1">(B2 + stillbirth*B2/(1000-stillbirth))/(1-abortion)</f>
        <v>2801214.9879084323</v>
      </c>
      <c r="I2" s="22">
        <f>G2-H2</f>
        <v>14219789.012091568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2421159.7760000001</v>
      </c>
      <c r="C3" s="78">
        <v>4966000</v>
      </c>
      <c r="D3" s="78">
        <v>9321000</v>
      </c>
      <c r="E3" s="78">
        <v>1317000</v>
      </c>
      <c r="F3" s="78">
        <v>1530000</v>
      </c>
      <c r="G3" s="22">
        <f t="shared" si="0"/>
        <v>17134000</v>
      </c>
      <c r="H3" s="22">
        <f t="shared" si="1"/>
        <v>2813610.6270997557</v>
      </c>
      <c r="I3" s="22">
        <f t="shared" ref="I3:I15" si="3">G3-H3</f>
        <v>14320389.372900244</v>
      </c>
    </row>
    <row r="4" spans="1:9" ht="15.75" customHeight="1" x14ac:dyDescent="0.25">
      <c r="A4" s="7">
        <f t="shared" si="2"/>
        <v>2019</v>
      </c>
      <c r="B4" s="77">
        <v>2431051.692666667</v>
      </c>
      <c r="C4" s="78">
        <v>4978000</v>
      </c>
      <c r="D4" s="78">
        <v>9440000</v>
      </c>
      <c r="E4" s="78">
        <v>1298000</v>
      </c>
      <c r="F4" s="78">
        <v>1512000</v>
      </c>
      <c r="G4" s="22">
        <f t="shared" si="0"/>
        <v>17228000</v>
      </c>
      <c r="H4" s="22">
        <f t="shared" si="1"/>
        <v>2825105.945224402</v>
      </c>
      <c r="I4" s="22">
        <f t="shared" si="3"/>
        <v>14402894.054775598</v>
      </c>
    </row>
    <row r="5" spans="1:9" ht="15.75" customHeight="1" x14ac:dyDescent="0.25">
      <c r="A5" s="7">
        <f t="shared" si="2"/>
        <v>2020</v>
      </c>
      <c r="B5" s="77">
        <v>2440233.5320000001</v>
      </c>
      <c r="C5" s="78">
        <v>5003000</v>
      </c>
      <c r="D5" s="78">
        <v>9535000</v>
      </c>
      <c r="E5" s="78">
        <v>1279000</v>
      </c>
      <c r="F5" s="78">
        <v>1491000</v>
      </c>
      <c r="G5" s="22">
        <f t="shared" si="0"/>
        <v>17308000</v>
      </c>
      <c r="H5" s="22">
        <f t="shared" si="1"/>
        <v>2835776.0880958778</v>
      </c>
      <c r="I5" s="22">
        <f t="shared" si="3"/>
        <v>14472223.911904123</v>
      </c>
    </row>
    <row r="6" spans="1:9" ht="15.75" customHeight="1" x14ac:dyDescent="0.25">
      <c r="A6" s="7">
        <f t="shared" si="2"/>
        <v>2021</v>
      </c>
      <c r="B6" s="77">
        <v>2447463.9276000001</v>
      </c>
      <c r="C6" s="78">
        <v>5039000</v>
      </c>
      <c r="D6" s="78">
        <v>9611000</v>
      </c>
      <c r="E6" s="78">
        <v>1264000</v>
      </c>
      <c r="F6" s="78">
        <v>1464000</v>
      </c>
      <c r="G6" s="22">
        <f t="shared" si="0"/>
        <v>17378000</v>
      </c>
      <c r="H6" s="22">
        <f t="shared" si="1"/>
        <v>2844178.473638522</v>
      </c>
      <c r="I6" s="22">
        <f t="shared" si="3"/>
        <v>14533821.526361478</v>
      </c>
    </row>
    <row r="7" spans="1:9" ht="15.75" customHeight="1" x14ac:dyDescent="0.25">
      <c r="A7" s="7">
        <f t="shared" si="2"/>
        <v>2022</v>
      </c>
      <c r="B7" s="77">
        <v>2453857.2288000002</v>
      </c>
      <c r="C7" s="78">
        <v>5089000</v>
      </c>
      <c r="D7" s="78">
        <v>9660000</v>
      </c>
      <c r="E7" s="78">
        <v>1250000</v>
      </c>
      <c r="F7" s="78">
        <v>1434000</v>
      </c>
      <c r="G7" s="22">
        <f t="shared" si="0"/>
        <v>17433000</v>
      </c>
      <c r="H7" s="22">
        <f t="shared" si="1"/>
        <v>2851608.0783993807</v>
      </c>
      <c r="I7" s="22">
        <f t="shared" si="3"/>
        <v>14581391.921600619</v>
      </c>
    </row>
    <row r="8" spans="1:9" ht="15.75" customHeight="1" x14ac:dyDescent="0.25">
      <c r="A8" s="7">
        <f t="shared" si="2"/>
        <v>2023</v>
      </c>
      <c r="B8" s="77">
        <v>2459349.7612000001</v>
      </c>
      <c r="C8" s="78">
        <v>5149000</v>
      </c>
      <c r="D8" s="78">
        <v>9693000</v>
      </c>
      <c r="E8" s="78">
        <v>1236000</v>
      </c>
      <c r="F8" s="78">
        <v>1401000</v>
      </c>
      <c r="G8" s="22">
        <f t="shared" si="0"/>
        <v>17479000</v>
      </c>
      <c r="H8" s="22">
        <f t="shared" si="1"/>
        <v>2857990.9068618049</v>
      </c>
      <c r="I8" s="22">
        <f t="shared" si="3"/>
        <v>14621009.093138196</v>
      </c>
    </row>
    <row r="9" spans="1:9" ht="15.75" customHeight="1" x14ac:dyDescent="0.25">
      <c r="A9" s="7">
        <f t="shared" si="2"/>
        <v>2024</v>
      </c>
      <c r="B9" s="77">
        <v>2463902.1328000003</v>
      </c>
      <c r="C9" s="78">
        <v>5209000</v>
      </c>
      <c r="D9" s="78">
        <v>9722000</v>
      </c>
      <c r="E9" s="78">
        <v>1217000</v>
      </c>
      <c r="F9" s="78">
        <v>1370000</v>
      </c>
      <c r="G9" s="22">
        <f t="shared" si="0"/>
        <v>17518000</v>
      </c>
      <c r="H9" s="22">
        <f t="shared" si="1"/>
        <v>2863281.1818941403</v>
      </c>
      <c r="I9" s="22">
        <f t="shared" si="3"/>
        <v>14654718.81810586</v>
      </c>
    </row>
    <row r="10" spans="1:9" ht="15.75" customHeight="1" x14ac:dyDescent="0.25">
      <c r="A10" s="7">
        <f t="shared" si="2"/>
        <v>2025</v>
      </c>
      <c r="B10" s="77">
        <v>2467435.0499999998</v>
      </c>
      <c r="C10" s="78">
        <v>5265000</v>
      </c>
      <c r="D10" s="78">
        <v>9761000</v>
      </c>
      <c r="E10" s="78">
        <v>1193000</v>
      </c>
      <c r="F10" s="78">
        <v>1343000</v>
      </c>
      <c r="G10" s="22">
        <f t="shared" si="0"/>
        <v>17562000</v>
      </c>
      <c r="H10" s="22">
        <f t="shared" si="1"/>
        <v>2867386.7570309476</v>
      </c>
      <c r="I10" s="22">
        <f t="shared" si="3"/>
        <v>14694613.242969053</v>
      </c>
    </row>
    <row r="11" spans="1:9" ht="15.75" customHeight="1" x14ac:dyDescent="0.25">
      <c r="A11" s="7">
        <f t="shared" si="2"/>
        <v>2026</v>
      </c>
      <c r="B11" s="77">
        <v>2472057.7889999999</v>
      </c>
      <c r="C11" s="78">
        <v>5316000</v>
      </c>
      <c r="D11" s="78">
        <v>9814000</v>
      </c>
      <c r="E11" s="78">
        <v>1162000</v>
      </c>
      <c r="F11" s="78">
        <v>1318000</v>
      </c>
      <c r="G11" s="22">
        <f t="shared" si="0"/>
        <v>17610000</v>
      </c>
      <c r="H11" s="22">
        <f t="shared" si="1"/>
        <v>2872758.8054622975</v>
      </c>
      <c r="I11" s="22">
        <f t="shared" si="3"/>
        <v>14737241.194537703</v>
      </c>
    </row>
    <row r="12" spans="1:9" ht="15.75" customHeight="1" x14ac:dyDescent="0.25">
      <c r="A12" s="7">
        <f t="shared" si="2"/>
        <v>2027</v>
      </c>
      <c r="B12" s="77">
        <v>2475670.8480000007</v>
      </c>
      <c r="C12" s="78">
        <v>5362000</v>
      </c>
      <c r="D12" s="78">
        <v>9874000</v>
      </c>
      <c r="E12" s="78">
        <v>1125000</v>
      </c>
      <c r="F12" s="78">
        <v>1298000</v>
      </c>
      <c r="G12" s="22">
        <f t="shared" si="0"/>
        <v>17659000</v>
      </c>
      <c r="H12" s="22">
        <f t="shared" si="1"/>
        <v>2876957.5127510563</v>
      </c>
      <c r="I12" s="22">
        <f t="shared" si="3"/>
        <v>14782042.487248944</v>
      </c>
    </row>
    <row r="13" spans="1:9" ht="15.75" customHeight="1" x14ac:dyDescent="0.25">
      <c r="A13" s="7">
        <f t="shared" si="2"/>
        <v>2028</v>
      </c>
      <c r="B13" s="77">
        <v>2478303.7290000003</v>
      </c>
      <c r="C13" s="78">
        <v>5405000</v>
      </c>
      <c r="D13" s="78">
        <v>9942000</v>
      </c>
      <c r="E13" s="78">
        <v>1086000</v>
      </c>
      <c r="F13" s="78">
        <v>1281000</v>
      </c>
      <c r="G13" s="22">
        <f t="shared" si="0"/>
        <v>17714000</v>
      </c>
      <c r="H13" s="22">
        <f t="shared" si="1"/>
        <v>2880017.1629380942</v>
      </c>
      <c r="I13" s="22">
        <f t="shared" si="3"/>
        <v>14833982.837061906</v>
      </c>
    </row>
    <row r="14" spans="1:9" ht="15.75" customHeight="1" x14ac:dyDescent="0.25">
      <c r="A14" s="7">
        <f t="shared" si="2"/>
        <v>2029</v>
      </c>
      <c r="B14" s="77">
        <v>2479924.9200000004</v>
      </c>
      <c r="C14" s="78">
        <v>5446000</v>
      </c>
      <c r="D14" s="78">
        <v>10016000</v>
      </c>
      <c r="E14" s="78">
        <v>1050000</v>
      </c>
      <c r="F14" s="78">
        <v>1266000</v>
      </c>
      <c r="G14" s="22">
        <f t="shared" si="0"/>
        <v>17778000</v>
      </c>
      <c r="H14" s="22">
        <f t="shared" si="1"/>
        <v>2881901.1361774378</v>
      </c>
      <c r="I14" s="22">
        <f t="shared" si="3"/>
        <v>14896098.863822563</v>
      </c>
    </row>
    <row r="15" spans="1:9" ht="15.75" customHeight="1" x14ac:dyDescent="0.25">
      <c r="A15" s="7">
        <f t="shared" si="2"/>
        <v>2030</v>
      </c>
      <c r="B15" s="77">
        <v>2480485.02</v>
      </c>
      <c r="C15" s="78">
        <v>5488000</v>
      </c>
      <c r="D15" s="78">
        <v>10096000</v>
      </c>
      <c r="E15" s="78">
        <v>1022000</v>
      </c>
      <c r="F15" s="78">
        <v>1251000</v>
      </c>
      <c r="G15" s="22">
        <f t="shared" si="0"/>
        <v>17857000</v>
      </c>
      <c r="H15" s="22">
        <f t="shared" si="1"/>
        <v>2882552.0239576907</v>
      </c>
      <c r="I15" s="22">
        <f t="shared" si="3"/>
        <v>14974447.97604231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127.83013002648408</v>
      </c>
      <c r="I17" s="22">
        <f t="shared" si="4"/>
        <v>-127.83013002648408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7.1869407499999989E-3</v>
      </c>
    </row>
    <row r="4" spans="1:8" ht="15.75" customHeight="1" x14ac:dyDescent="0.25">
      <c r="B4" s="24" t="s">
        <v>7</v>
      </c>
      <c r="C4" s="79">
        <v>0.3053517341184015</v>
      </c>
    </row>
    <row r="5" spans="1:8" ht="15.75" customHeight="1" x14ac:dyDescent="0.25">
      <c r="B5" s="24" t="s">
        <v>8</v>
      </c>
      <c r="C5" s="79">
        <v>0.10356476622457293</v>
      </c>
    </row>
    <row r="6" spans="1:8" ht="15.75" customHeight="1" x14ac:dyDescent="0.25">
      <c r="B6" s="24" t="s">
        <v>10</v>
      </c>
      <c r="C6" s="79">
        <v>9.8936990421567561E-2</v>
      </c>
    </row>
    <row r="7" spans="1:8" ht="15.75" customHeight="1" x14ac:dyDescent="0.25">
      <c r="B7" s="24" t="s">
        <v>13</v>
      </c>
      <c r="C7" s="79">
        <v>0.21422055041185575</v>
      </c>
    </row>
    <row r="8" spans="1:8" ht="15.75" customHeight="1" x14ac:dyDescent="0.25">
      <c r="B8" s="24" t="s">
        <v>14</v>
      </c>
      <c r="C8" s="79">
        <v>2.8058345657898122E-3</v>
      </c>
    </row>
    <row r="9" spans="1:8" ht="15.75" customHeight="1" x14ac:dyDescent="0.25">
      <c r="B9" s="24" t="s">
        <v>27</v>
      </c>
      <c r="C9" s="79">
        <v>0.13782855009370001</v>
      </c>
    </row>
    <row r="10" spans="1:8" ht="15.75" customHeight="1" x14ac:dyDescent="0.25">
      <c r="B10" s="24" t="s">
        <v>15</v>
      </c>
      <c r="C10" s="79">
        <v>0.13010463341411238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0.10115077950961099</v>
      </c>
      <c r="D14" s="79">
        <v>0.10115077950961099</v>
      </c>
      <c r="E14" s="79">
        <v>0.101743836808162</v>
      </c>
      <c r="F14" s="79">
        <v>0.101743836808162</v>
      </c>
    </row>
    <row r="15" spans="1:8" ht="15.75" customHeight="1" x14ac:dyDescent="0.25">
      <c r="B15" s="24" t="s">
        <v>16</v>
      </c>
      <c r="C15" s="79">
        <v>0.33825956073925395</v>
      </c>
      <c r="D15" s="79">
        <v>0.33825956073925395</v>
      </c>
      <c r="E15" s="79">
        <v>0.24361691001637703</v>
      </c>
      <c r="F15" s="79">
        <v>0.24361691001637703</v>
      </c>
    </row>
    <row r="16" spans="1:8" ht="15.75" customHeight="1" x14ac:dyDescent="0.25">
      <c r="B16" s="24" t="s">
        <v>17</v>
      </c>
      <c r="C16" s="79">
        <v>4.4028382540668008E-2</v>
      </c>
      <c r="D16" s="79">
        <v>4.4028382540668008E-2</v>
      </c>
      <c r="E16" s="79">
        <v>4.7108690265455902E-2</v>
      </c>
      <c r="F16" s="79">
        <v>4.7108690265455902E-2</v>
      </c>
    </row>
    <row r="17" spans="1:8" ht="15.75" customHeight="1" x14ac:dyDescent="0.25">
      <c r="B17" s="24" t="s">
        <v>18</v>
      </c>
      <c r="C17" s="79">
        <v>4.3856923831220099E-3</v>
      </c>
      <c r="D17" s="79">
        <v>4.3856923831220099E-3</v>
      </c>
      <c r="E17" s="79">
        <v>4.7023585826398004E-3</v>
      </c>
      <c r="F17" s="79">
        <v>4.7023585826398004E-3</v>
      </c>
    </row>
    <row r="18" spans="1:8" ht="15.75" customHeight="1" x14ac:dyDescent="0.25">
      <c r="B18" s="24" t="s">
        <v>19</v>
      </c>
      <c r="C18" s="79">
        <v>1.1421760252788301E-4</v>
      </c>
      <c r="D18" s="79">
        <v>1.1421760252788301E-4</v>
      </c>
      <c r="E18" s="79">
        <v>2.1003736412545499E-4</v>
      </c>
      <c r="F18" s="79">
        <v>2.1003736412545499E-4</v>
      </c>
    </row>
    <row r="19" spans="1:8" ht="15.75" customHeight="1" x14ac:dyDescent="0.25">
      <c r="B19" s="24" t="s">
        <v>20</v>
      </c>
      <c r="C19" s="79">
        <v>7.9717422588668901E-4</v>
      </c>
      <c r="D19" s="79">
        <v>7.9717422588668901E-4</v>
      </c>
      <c r="E19" s="79">
        <v>3.2230807928083997E-4</v>
      </c>
      <c r="F19" s="79">
        <v>3.2230807928083997E-4</v>
      </c>
    </row>
    <row r="20" spans="1:8" ht="15.75" customHeight="1" x14ac:dyDescent="0.25">
      <c r="B20" s="24" t="s">
        <v>21</v>
      </c>
      <c r="C20" s="79">
        <v>1.5261999931695101E-2</v>
      </c>
      <c r="D20" s="79">
        <v>1.5261999931695101E-2</v>
      </c>
      <c r="E20" s="79">
        <v>1.95803416790102E-2</v>
      </c>
      <c r="F20" s="79">
        <v>1.95803416790102E-2</v>
      </c>
    </row>
    <row r="21" spans="1:8" ht="15.75" customHeight="1" x14ac:dyDescent="0.25">
      <c r="B21" s="24" t="s">
        <v>22</v>
      </c>
      <c r="C21" s="79">
        <v>5.5101112441923103E-2</v>
      </c>
      <c r="D21" s="79">
        <v>5.5101112441923103E-2</v>
      </c>
      <c r="E21" s="79">
        <v>0.152983179367078</v>
      </c>
      <c r="F21" s="79">
        <v>0.152983179367078</v>
      </c>
    </row>
    <row r="22" spans="1:8" ht="15.75" customHeight="1" x14ac:dyDescent="0.25">
      <c r="B22" s="24" t="s">
        <v>23</v>
      </c>
      <c r="C22" s="79">
        <v>0.4409010806253123</v>
      </c>
      <c r="D22" s="79">
        <v>0.4409010806253123</v>
      </c>
      <c r="E22" s="79">
        <v>0.42973233783787079</v>
      </c>
      <c r="F22" s="79">
        <v>0.42973233783787079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4.4400000000000002E-2</v>
      </c>
    </row>
    <row r="27" spans="1:8" ht="15.75" customHeight="1" x14ac:dyDescent="0.25">
      <c r="B27" s="24" t="s">
        <v>39</v>
      </c>
      <c r="C27" s="79">
        <v>4.8600000000000004E-2</v>
      </c>
    </row>
    <row r="28" spans="1:8" ht="15.75" customHeight="1" x14ac:dyDescent="0.25">
      <c r="B28" s="24" t="s">
        <v>40</v>
      </c>
      <c r="C28" s="79">
        <v>0.1646</v>
      </c>
    </row>
    <row r="29" spans="1:8" ht="15.75" customHeight="1" x14ac:dyDescent="0.25">
      <c r="B29" s="24" t="s">
        <v>41</v>
      </c>
      <c r="C29" s="79">
        <v>0.20370000000000002</v>
      </c>
    </row>
    <row r="30" spans="1:8" ht="15.75" customHeight="1" x14ac:dyDescent="0.25">
      <c r="B30" s="24" t="s">
        <v>42</v>
      </c>
      <c r="C30" s="79">
        <v>4.3400000000000001E-2</v>
      </c>
    </row>
    <row r="31" spans="1:8" ht="15.75" customHeight="1" x14ac:dyDescent="0.25">
      <c r="B31" s="24" t="s">
        <v>43</v>
      </c>
      <c r="C31" s="79">
        <v>9.7599999999999992E-2</v>
      </c>
    </row>
    <row r="32" spans="1:8" ht="15.75" customHeight="1" x14ac:dyDescent="0.25">
      <c r="B32" s="24" t="s">
        <v>44</v>
      </c>
      <c r="C32" s="79">
        <v>4.3299999999999998E-2</v>
      </c>
    </row>
    <row r="33" spans="2:3" ht="15.75" customHeight="1" x14ac:dyDescent="0.25">
      <c r="B33" s="24" t="s">
        <v>45</v>
      </c>
      <c r="C33" s="79">
        <v>0.2414</v>
      </c>
    </row>
    <row r="34" spans="2:3" ht="15.75" customHeight="1" x14ac:dyDescent="0.25">
      <c r="B34" s="24" t="s">
        <v>46</v>
      </c>
      <c r="C34" s="79">
        <v>0.113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0.66151643806333749</v>
      </c>
      <c r="D2" s="80">
        <v>0.66151643806333749</v>
      </c>
      <c r="E2" s="80">
        <v>0.63888115683566027</v>
      </c>
      <c r="F2" s="80">
        <v>0.41626257692159307</v>
      </c>
      <c r="G2" s="80">
        <v>0.33692562781285473</v>
      </c>
    </row>
    <row r="3" spans="1:15" ht="15.75" customHeight="1" x14ac:dyDescent="0.25">
      <c r="A3" s="5"/>
      <c r="B3" s="11" t="s">
        <v>118</v>
      </c>
      <c r="C3" s="80">
        <v>0.22050547935444584</v>
      </c>
      <c r="D3" s="80">
        <v>0.22050547935444584</v>
      </c>
      <c r="E3" s="80">
        <v>0.21262918750051521</v>
      </c>
      <c r="F3" s="80">
        <v>0.30201389829156156</v>
      </c>
      <c r="G3" s="80">
        <v>0.24404876853306484</v>
      </c>
    </row>
    <row r="4" spans="1:15" ht="15.75" customHeight="1" x14ac:dyDescent="0.25">
      <c r="A4" s="5"/>
      <c r="B4" s="11" t="s">
        <v>116</v>
      </c>
      <c r="C4" s="81">
        <v>8.2381247320341036E-2</v>
      </c>
      <c r="D4" s="81">
        <v>8.2381247320341036E-2</v>
      </c>
      <c r="E4" s="81">
        <v>0.11289282040194883</v>
      </c>
      <c r="F4" s="81">
        <v>0.19120585797807552</v>
      </c>
      <c r="G4" s="81">
        <v>0.28070647235079171</v>
      </c>
    </row>
    <row r="5" spans="1:15" ht="15.75" customHeight="1" x14ac:dyDescent="0.25">
      <c r="A5" s="5"/>
      <c r="B5" s="11" t="s">
        <v>119</v>
      </c>
      <c r="C5" s="81">
        <v>3.5596835261875764E-2</v>
      </c>
      <c r="D5" s="81">
        <v>3.5596835261875764E-2</v>
      </c>
      <c r="E5" s="81">
        <v>3.5596835261875764E-2</v>
      </c>
      <c r="F5" s="81">
        <v>9.0517666808769798E-2</v>
      </c>
      <c r="G5" s="81">
        <v>0.13831913130328866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0.77064772810227278</v>
      </c>
      <c r="D8" s="80">
        <v>0.77064772810227278</v>
      </c>
      <c r="E8" s="80">
        <v>0.77136425422398192</v>
      </c>
      <c r="F8" s="80">
        <v>0.77109050855629135</v>
      </c>
      <c r="G8" s="80">
        <v>0.77060355731485353</v>
      </c>
    </row>
    <row r="9" spans="1:15" ht="15.75" customHeight="1" x14ac:dyDescent="0.25">
      <c r="B9" s="7" t="s">
        <v>121</v>
      </c>
      <c r="C9" s="80">
        <v>0.15835227289772727</v>
      </c>
      <c r="D9" s="80">
        <v>0.15835227289772727</v>
      </c>
      <c r="E9" s="80">
        <v>0.15763574677601808</v>
      </c>
      <c r="F9" s="80">
        <v>0.15790949244370861</v>
      </c>
      <c r="G9" s="80">
        <v>0.15839644368514647</v>
      </c>
    </row>
    <row r="10" spans="1:15" ht="15.75" customHeight="1" x14ac:dyDescent="0.25">
      <c r="B10" s="7" t="s">
        <v>122</v>
      </c>
      <c r="C10" s="81">
        <v>4.6999998000000008E-2</v>
      </c>
      <c r="D10" s="81">
        <v>4.6999998000000008E-2</v>
      </c>
      <c r="E10" s="81">
        <v>4.6999998000000008E-2</v>
      </c>
      <c r="F10" s="81">
        <v>4.6999998000000008E-2</v>
      </c>
      <c r="G10" s="81">
        <v>4.6999998000000008E-2</v>
      </c>
    </row>
    <row r="11" spans="1:15" ht="15.75" customHeight="1" x14ac:dyDescent="0.25">
      <c r="B11" s="7" t="s">
        <v>123</v>
      </c>
      <c r="C11" s="81">
        <v>2.4000001000000003E-2</v>
      </c>
      <c r="D11" s="81">
        <v>2.4000001000000003E-2</v>
      </c>
      <c r="E11" s="81">
        <v>2.4000001000000003E-2</v>
      </c>
      <c r="F11" s="81">
        <v>2.4000001000000003E-2</v>
      </c>
      <c r="G11" s="81">
        <v>2.4000001000000003E-2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0.69556121950000005</v>
      </c>
      <c r="D14" s="82">
        <v>0.675081075162</v>
      </c>
      <c r="E14" s="82">
        <v>0.675081075162</v>
      </c>
      <c r="F14" s="82">
        <v>0.28962774625999999</v>
      </c>
      <c r="G14" s="82">
        <v>0.28962774625999999</v>
      </c>
      <c r="H14" s="83">
        <v>0.755</v>
      </c>
      <c r="I14" s="83">
        <v>0.30299999999999999</v>
      </c>
      <c r="J14" s="83">
        <v>0.30299999999999999</v>
      </c>
      <c r="K14" s="83">
        <v>0.30299999999999999</v>
      </c>
      <c r="L14" s="83">
        <v>0.212984412603</v>
      </c>
      <c r="M14" s="83">
        <v>0.12352216358949999</v>
      </c>
      <c r="N14" s="83">
        <v>0.14524636011100001</v>
      </c>
      <c r="O14" s="83">
        <v>0.15834649267299999</v>
      </c>
    </row>
    <row r="15" spans="1:15" ht="15.75" customHeight="1" x14ac:dyDescent="0.25">
      <c r="B15" s="16" t="s">
        <v>68</v>
      </c>
      <c r="C15" s="80">
        <f>iron_deficiency_anaemia*C14</f>
        <v>0.35698382389749722</v>
      </c>
      <c r="D15" s="80">
        <f t="shared" ref="D15:O15" si="0">iron_deficiency_anaemia*D14</f>
        <v>0.34647277176464908</v>
      </c>
      <c r="E15" s="80">
        <f t="shared" si="0"/>
        <v>0.34647277176464908</v>
      </c>
      <c r="F15" s="80">
        <f t="shared" si="0"/>
        <v>0.14864603929619863</v>
      </c>
      <c r="G15" s="80">
        <f t="shared" si="0"/>
        <v>0.14864603929619863</v>
      </c>
      <c r="H15" s="80">
        <f t="shared" si="0"/>
        <v>0.38748966947345803</v>
      </c>
      <c r="I15" s="80">
        <f t="shared" si="0"/>
        <v>0.15550909913967917</v>
      </c>
      <c r="J15" s="80">
        <f t="shared" si="0"/>
        <v>0.15550909913967917</v>
      </c>
      <c r="K15" s="80">
        <f t="shared" si="0"/>
        <v>0.15550909913967917</v>
      </c>
      <c r="L15" s="80">
        <f t="shared" si="0"/>
        <v>0.10931027767223189</v>
      </c>
      <c r="M15" s="80">
        <f t="shared" si="0"/>
        <v>6.3395446810518896E-2</v>
      </c>
      <c r="N15" s="80">
        <f t="shared" si="0"/>
        <v>7.4544985525343374E-2</v>
      </c>
      <c r="O15" s="80">
        <f t="shared" si="0"/>
        <v>8.1268384249194844E-2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0.496</v>
      </c>
      <c r="D2" s="81">
        <v>0.318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0.17600000000000002</v>
      </c>
      <c r="D3" s="81">
        <v>0.193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0.24299999999999999</v>
      </c>
      <c r="D4" s="81">
        <v>0.313</v>
      </c>
      <c r="E4" s="81">
        <v>0.66700000000000004</v>
      </c>
      <c r="F4" s="81">
        <v>0.51</v>
      </c>
      <c r="G4" s="81">
        <v>0</v>
      </c>
    </row>
    <row r="5" spans="1:7" x14ac:dyDescent="0.25">
      <c r="B5" s="43" t="s">
        <v>169</v>
      </c>
      <c r="C5" s="80">
        <f>1-SUM(C2:C4)</f>
        <v>8.4999999999999964E-2</v>
      </c>
      <c r="D5" s="80">
        <f>1-SUM(D2:D4)</f>
        <v>0.17599999999999993</v>
      </c>
      <c r="E5" s="80">
        <f>1-SUM(E2:E4)</f>
        <v>0.33299999999999996</v>
      </c>
      <c r="F5" s="80">
        <f>1-SUM(F2:F4)</f>
        <v>0.49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0.32345000000000002</v>
      </c>
      <c r="D2" s="144">
        <v>0.32109000000000004</v>
      </c>
      <c r="E2" s="144">
        <v>0.31867999999999996</v>
      </c>
      <c r="F2" s="144">
        <v>0.31623999999999997</v>
      </c>
      <c r="G2" s="144">
        <v>0.31374999999999997</v>
      </c>
      <c r="H2" s="144">
        <v>0.31079000000000001</v>
      </c>
      <c r="I2" s="144">
        <v>0.30786999999999998</v>
      </c>
      <c r="J2" s="144">
        <v>0.30498000000000003</v>
      </c>
      <c r="K2" s="144">
        <v>0.30210999999999999</v>
      </c>
      <c r="L2" s="144">
        <v>0.29925000000000002</v>
      </c>
      <c r="M2" s="144">
        <v>0.29642000000000002</v>
      </c>
      <c r="N2" s="144">
        <v>0.29361999999999999</v>
      </c>
      <c r="O2" s="144">
        <v>0.29086000000000001</v>
      </c>
      <c r="P2" s="144">
        <v>0.28814000000000001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6.5060000000000007E-2</v>
      </c>
      <c r="D4" s="144">
        <v>6.4600000000000005E-2</v>
      </c>
      <c r="E4" s="144">
        <v>6.4170000000000005E-2</v>
      </c>
      <c r="F4" s="144">
        <v>6.3769999999999993E-2</v>
      </c>
      <c r="G4" s="144">
        <v>6.3390000000000002E-2</v>
      </c>
      <c r="H4" s="144">
        <v>6.3079999999999997E-2</v>
      </c>
      <c r="I4" s="144">
        <v>6.2780000000000002E-2</v>
      </c>
      <c r="J4" s="144">
        <v>6.2480000000000001E-2</v>
      </c>
      <c r="K4" s="144">
        <v>6.2199999999999998E-2</v>
      </c>
      <c r="L4" s="144">
        <v>6.1920000000000003E-2</v>
      </c>
      <c r="M4" s="144">
        <v>6.1660000000000006E-2</v>
      </c>
      <c r="N4" s="144">
        <v>6.1399999999999996E-2</v>
      </c>
      <c r="O4" s="144">
        <v>6.1150000000000003E-2</v>
      </c>
      <c r="P4" s="144">
        <v>6.0919999999999995E-2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0.18838656999210285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0.1886491806159333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7.8246844406049454E-2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0.34766666666666673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0.56233333333333335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26.597999999999999</v>
      </c>
      <c r="D13" s="143">
        <v>25.747</v>
      </c>
      <c r="E13" s="143">
        <v>24.933</v>
      </c>
      <c r="F13" s="143">
        <v>24.233000000000001</v>
      </c>
      <c r="G13" s="143">
        <v>23.521999999999998</v>
      </c>
      <c r="H13" s="143">
        <v>22.888000000000002</v>
      </c>
      <c r="I13" s="143">
        <v>22.283000000000001</v>
      </c>
      <c r="J13" s="143">
        <v>21.725999999999999</v>
      </c>
      <c r="K13" s="143">
        <v>21.172000000000001</v>
      </c>
      <c r="L13" s="143">
        <v>20.66</v>
      </c>
      <c r="M13" s="143">
        <v>20.219000000000001</v>
      </c>
      <c r="N13" s="143">
        <v>19.646000000000001</v>
      </c>
      <c r="O13" s="143">
        <v>19.254000000000001</v>
      </c>
      <c r="P13" s="143">
        <v>18.808</v>
      </c>
    </row>
    <row r="14" spans="1:16" x14ac:dyDescent="0.25">
      <c r="B14" s="16" t="s">
        <v>170</v>
      </c>
      <c r="C14" s="143">
        <f>maternal_mortality</f>
        <v>1.1399999999999999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0.21600000000000003</v>
      </c>
      <c r="E2" s="92">
        <f>food_insecure</f>
        <v>0.21600000000000003</v>
      </c>
      <c r="F2" s="92">
        <f>food_insecure</f>
        <v>0.21600000000000003</v>
      </c>
      <c r="G2" s="92">
        <f>food_insecure</f>
        <v>0.21600000000000003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0.21600000000000003</v>
      </c>
      <c r="F5" s="92">
        <f>food_insecure</f>
        <v>0.21600000000000003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4.7817395054230667E-2</v>
      </c>
      <c r="D7" s="92">
        <f>diarrhoea_1_5mo/26</f>
        <v>6.6947656721923071E-2</v>
      </c>
      <c r="E7" s="92">
        <f>diarrhoea_6_11mo/26</f>
        <v>6.6947656721923071E-2</v>
      </c>
      <c r="F7" s="92">
        <f>diarrhoea_12_23mo/26</f>
        <v>4.8861805568461154E-2</v>
      </c>
      <c r="G7" s="92">
        <f>diarrhoea_24_59mo/26</f>
        <v>4.8861805568461154E-2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0.21600000000000003</v>
      </c>
      <c r="F8" s="92">
        <f>food_insecure</f>
        <v>0.21600000000000003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0.64</v>
      </c>
      <c r="E9" s="92">
        <f>IF(ISBLANK(comm_deliv), frac_children_health_facility,1)</f>
        <v>0.64</v>
      </c>
      <c r="F9" s="92">
        <f>IF(ISBLANK(comm_deliv), frac_children_health_facility,1)</f>
        <v>0.64</v>
      </c>
      <c r="G9" s="92">
        <f>IF(ISBLANK(comm_deliv), frac_children_health_facility,1)</f>
        <v>0.64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4.7817395054230667E-2</v>
      </c>
      <c r="D11" s="92">
        <f>diarrhoea_1_5mo/26</f>
        <v>6.6947656721923071E-2</v>
      </c>
      <c r="E11" s="92">
        <f>diarrhoea_6_11mo/26</f>
        <v>6.6947656721923071E-2</v>
      </c>
      <c r="F11" s="92">
        <f>diarrhoea_12_23mo/26</f>
        <v>4.8861805568461154E-2</v>
      </c>
      <c r="G11" s="92">
        <f>diarrhoea_24_59mo/26</f>
        <v>4.8861805568461154E-2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0.21600000000000003</v>
      </c>
      <c r="I14" s="92">
        <f>food_insecure</f>
        <v>0.21600000000000003</v>
      </c>
      <c r="J14" s="92">
        <f>food_insecure</f>
        <v>0.21600000000000003</v>
      </c>
      <c r="K14" s="92">
        <f>food_insecure</f>
        <v>0.21600000000000003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0.84299999999999997</v>
      </c>
      <c r="I17" s="92">
        <f>frac_PW_health_facility</f>
        <v>0.84299999999999997</v>
      </c>
      <c r="J17" s="92">
        <f>frac_PW_health_facility</f>
        <v>0.84299999999999997</v>
      </c>
      <c r="K17" s="92">
        <f>frac_PW_health_facility</f>
        <v>0.84299999999999997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1.24E-2</v>
      </c>
      <c r="I18" s="92">
        <f>frac_malaria_risk</f>
        <v>1.24E-2</v>
      </c>
      <c r="J18" s="92">
        <f>frac_malaria_risk</f>
        <v>1.24E-2</v>
      </c>
      <c r="K18" s="92">
        <f>frac_malaria_risk</f>
        <v>1.24E-2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0.48499999999999999</v>
      </c>
      <c r="M23" s="92">
        <f>famplan_unmet_need</f>
        <v>0.48499999999999999</v>
      </c>
      <c r="N23" s="92">
        <f>famplan_unmet_need</f>
        <v>0.48499999999999999</v>
      </c>
      <c r="O23" s="92">
        <f>famplan_unmet_need</f>
        <v>0.48499999999999999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0.1509522657958986</v>
      </c>
      <c r="M24" s="92">
        <f>(1-food_insecure)*(0.49)+food_insecure*(0.7)</f>
        <v>0.53536000000000006</v>
      </c>
      <c r="N24" s="92">
        <f>(1-food_insecure)*(0.49)+food_insecure*(0.7)</f>
        <v>0.53536000000000006</v>
      </c>
      <c r="O24" s="92">
        <f>(1-food_insecure)*(0.49)+food_insecure*(0.7)</f>
        <v>0.53536000000000006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6.4693828198242265E-2</v>
      </c>
      <c r="M25" s="92">
        <f>(1-food_insecure)*(0.21)+food_insecure*(0.3)</f>
        <v>0.22944000000000003</v>
      </c>
      <c r="N25" s="92">
        <f>(1-food_insecure)*(0.21)+food_insecure*(0.3)</f>
        <v>0.22944000000000003</v>
      </c>
      <c r="O25" s="92">
        <f>(1-food_insecure)*(0.21)+food_insecure*(0.3)</f>
        <v>0.22944000000000003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6.631794104003913E-2</v>
      </c>
      <c r="M26" s="92">
        <f>(1-food_insecure)*(0.3)</f>
        <v>0.23519999999999999</v>
      </c>
      <c r="N26" s="92">
        <f>(1-food_insecure)*(0.3)</f>
        <v>0.23519999999999999</v>
      </c>
      <c r="O26" s="92">
        <f>(1-food_insecure)*(0.3)</f>
        <v>0.23519999999999999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0.71803596496582012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1.24E-2</v>
      </c>
      <c r="D33" s="92">
        <f t="shared" si="3"/>
        <v>1.24E-2</v>
      </c>
      <c r="E33" s="92">
        <f t="shared" si="3"/>
        <v>1.24E-2</v>
      </c>
      <c r="F33" s="92">
        <f t="shared" si="3"/>
        <v>1.24E-2</v>
      </c>
      <c r="G33" s="92">
        <f t="shared" si="3"/>
        <v>1.24E-2</v>
      </c>
      <c r="H33" s="92">
        <f t="shared" si="3"/>
        <v>1.24E-2</v>
      </c>
      <c r="I33" s="92">
        <f t="shared" si="3"/>
        <v>1.24E-2</v>
      </c>
      <c r="J33" s="92">
        <f t="shared" si="3"/>
        <v>1.24E-2</v>
      </c>
      <c r="K33" s="92">
        <f t="shared" si="3"/>
        <v>1.24E-2</v>
      </c>
      <c r="L33" s="92">
        <f t="shared" si="3"/>
        <v>1.24E-2</v>
      </c>
      <c r="M33" s="92">
        <f t="shared" si="3"/>
        <v>1.24E-2</v>
      </c>
      <c r="N33" s="92">
        <f t="shared" si="3"/>
        <v>1.24E-2</v>
      </c>
      <c r="O33" s="92">
        <f t="shared" si="3"/>
        <v>1.24E-2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2020-03-24T06:50:17Z</dcterms:modified>
</cp:coreProperties>
</file>