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DED7940-EBDE-43A1-BC02-D8D1C538F6D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I3" i="2" s="1"/>
  <c r="H4" i="2"/>
  <c r="G4" i="2"/>
  <c r="H5" i="2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2" i="2"/>
  <c r="I11" i="2"/>
  <c r="I10" i="2"/>
  <c r="I9" i="2"/>
  <c r="I8" i="2"/>
  <c r="I7" i="2"/>
  <c r="I5" i="2"/>
  <c r="I4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6898FA14-1B64-45EA-A03A-D5C07337DF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F046009-A4BA-43BE-AF6F-C535803F81B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B6636F6-84A8-47BE-8178-ECE704840435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F2F9C00-2271-4AEF-B1B9-3E083BC963D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A0920FFB-13BF-48A3-9088-0AA6CDD9C9BB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F774BB5D-48C7-4422-934C-4833DB81105B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73859904-1584-46FC-A829-3F501A0D1360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3871AFFC-E529-4B08-9D03-DEB0716933C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09736B8-5FDA-4105-8C2F-C4C476C77F0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F74906C-9F36-4D53-930F-8659E866169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6A6064E-97FB-48A5-9067-794FC50F28C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07543F6F-74C7-4743-A33E-62EC14F640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DC7AF0E-1AEF-470C-BA21-47DD15CE68E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CE97CE7-933A-4EC9-802F-2E1446A3E2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8D45AFB4-11FE-4D91-A0E5-1992C246E8F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7FF8CB4-C66F-4940-AB3A-106275B5094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6B29AFE-046A-4A53-8ED0-739B18C5D2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D8424EE-1A2F-44FF-A2E5-2ABD644564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5F37C99-B3B7-43C0-AE37-5C1531C76D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A81F66C-BD51-4FD1-AA29-3AB58229B03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38E31DB2-D558-42E5-BFAB-826CA588478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58D3BAF-B0E0-4CAE-BC02-B406B97F7F6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E5C99FFA-82D3-4851-9A79-A7ACF2B5E612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BF80D58-898C-4700-8155-1A0C955841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51953606-54C7-4160-9B6E-08FC8D2FA8DD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7403762E-C9E8-4F59-9755-1B17F6B893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AD5915F-286D-44D1-996B-7BFC319AC9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3C48C75-6B0B-474B-B189-F29E1A5965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E2DD12B-8E34-4D7D-8C3D-2FCA534E9B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EA4614EE-1882-4E52-B7BD-EB120A8B70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CDDEDACB-7950-435F-BE63-C8AFE3F239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5E1196C-4191-4180-B665-2433F9F08F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96B2856-CA41-4CFE-82FD-57B0F6A036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B8D7C4D-B59E-483E-B6DA-61012EF0DEDC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861E96F-0898-4545-84A0-E31B1BE49CD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7476C9E-CA60-48A8-BD05-6B9D4B6D53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AE090B5B-A380-455F-BAE7-D06B3EC838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D85F5CA0-8B5E-4A89-B026-09C86F85DE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E81F2E2-A507-4523-83AF-66FFCE67C4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5CB65C9-39A6-4F6A-B2FB-1980D8A2B3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1C00197B-3090-4B27-BD9E-BFA8C8B30D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B8EA7673-523D-4978-A6ED-95727FB1ED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088D8ACA-286C-41CB-9EB2-C40512DF5B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178AD5E-B719-47FF-9EA7-6A850BA427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C9BF6F27-F4EE-4DE7-88F4-359DF5CCBF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CBDF2100-334B-48C7-A837-DA260F6C31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B034AFDD-641B-45C9-ADDE-7BD7A8D550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5889F96-BC13-4C30-8CF1-872A126D4A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86553987-8069-4FBF-A4F5-8FE6F1226A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837D4D8C-C1CF-4070-A6B8-8A1EC1BDAC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3914475-889C-4F75-90B4-2BAACF4C15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6E329F9-EBE4-4FDF-B67D-B2FB936BBD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2A8BF320-36A0-4C01-B388-8EB27CA6F5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8E9D86D-9005-45E5-AF4B-B50A6312FB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FA5EB4C-1680-40CC-B8C8-E111DAAAF4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63FA491B-4279-4B3F-9163-E5CE41FB79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8353F47-8F1E-41F1-8501-53A1CF7B7D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7DD9F31A-7417-4125-BBE8-EA2317707D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7B29384-1EA8-420B-9BB9-7E3C4AA5B9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352D0C81-B04A-4A1C-8F42-CACFB16B53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0F2618A-8EEE-4196-91EB-61ED11357D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644D29C-A150-4AE9-9BFB-629A5F9E2A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C5A70A5-85AA-4B20-8B97-EBCC7DCA1D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0C32CE7-2B64-4931-B3E0-C1F5CDC2DA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214E254-940B-4251-B64C-3676EFC63D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C3D9589-3933-41A1-B16A-1DB2FFD3A3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DD40F12-119D-4CAB-8DCC-89FACB0D4E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EAF8DBFB-1C8E-416E-9DAD-683F73A157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0EEC6D5D-8D14-4A80-9258-6715297C6A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FB60DC91-DCB4-46B6-8349-FDA749BD9B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30CC349-8F25-4689-A602-473F66B81E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717784C-5883-4239-82A1-4AD75E1C7C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4A6E15FD-79E9-499C-9A43-5ACE1528E9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DE8C5B56-8F70-42D2-98A9-04BDE9F296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9492607-AA2E-410B-9834-5B8D31911F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92BE5D5E-0287-4DBB-BB2E-5CB9BE6B24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59273A83-E561-43A9-A2B5-7D22788182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2292D6F-9329-4426-840E-5DECF1F0E1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556072D1-284C-4321-90E4-CE7F87BB13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29D65B0-B408-4F14-86CB-112C7EBC61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DF65AFE9-2D17-44EF-9914-0F5096B9CB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3873F7E2-A8C0-4BFD-9B5C-AEC4CB95D2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E00AE9A-9B1E-4257-B3C6-61DD3A987F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516B454-7B51-4A22-B85A-9D8CCB0C68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18FC5226-0747-4AF1-A8AB-33D5F7A8E9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0EF816C-92F2-4B35-B1ED-189D30504F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31F85061-9AA8-4FEF-BEC8-60F28C2EE2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7FD4E448-1EB3-47AD-8196-5C592D5A4A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4FBA0AC-660E-4F62-967C-16E1A51D17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007D2402-08E8-4694-8482-9AF2EC54D3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FAA60F2C-4E83-4CB8-8EC2-4ED57D2EA4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3C5DC3F-6802-426B-8857-EF65D802B0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AAA72E02-F64C-45F7-811D-2A93F6AADC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9B9D10CD-B3A1-4E68-A3F3-E8A83FE604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7C351AF-1A19-44B2-9D7D-5B9C00573A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F35B40A4-4B8B-4C01-BD03-4B32974A0E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6DD74B58-73E0-487A-9101-54F2D36149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5908B3B9-A080-40FB-BBD5-68F1BDC8C9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0FFBDD1-571F-4537-8D47-F4B0BACC72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C764C263-277E-4163-83C8-927A305618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A7325AE-ADDE-4F74-9A31-A703F15F39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A33170CB-32F9-4A31-942E-C4D8221F1F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6CA5296F-2985-4EC2-BEB6-FE5340C79A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C2188EB-D2B6-4E8B-A1CA-457E0358A1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BB9E2556-D869-4E5A-BDAD-656C64B1DB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3FD37B3E-C182-42CB-B01D-07A67EA7E0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7BB56AF-3BB7-455E-A8D3-579A4E7D07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C3304B24-7941-42CF-993C-FFDD429E97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38FAA7C-48F8-4A6C-9971-658CBDABD8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99734BE3-21EC-4826-AF45-E31894E369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53992BD6-0E5B-4C97-8C06-C2DC562C3F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1C319B6B-E437-49F9-97A2-E849819307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1CB8F491-DB49-4C0C-8176-481DE2F464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AEA8811B-324F-49EE-B48B-9EA9F457FC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F46AF1AB-09C4-405D-8BD0-474A1C901A0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6599F89-0DB5-46AE-AC35-008EE10610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7D95A85F-7EAF-46B7-8F23-9FA7AD383B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F091FE4D-A688-477C-9FB9-B92AE6A5B67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B475DB4D-4851-44AA-9549-8C35E7D7F91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50202C51-3114-4C0D-9E9F-2C978C3B1D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7F5A997-9B65-4FBF-8B73-B16E946F45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036596A-E254-4842-A610-D5B0E289B0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0D7F143B-9312-4222-8E6C-34276BB33DF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83AAE5A-672F-46CA-9BF2-112A60DD3B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5CA47A30-BBD7-4AAA-BA63-BBEAA5A2A5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FE44934-E4D2-4515-9683-47F6DFB3BB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E34B81E-B594-427A-972A-293FFC7E0D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DB9CF9C9-641F-4A91-88B9-75312B9107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F6AB66D-C207-4ED5-945D-7AEC65F1B9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6BEB8C4-2D9D-452B-A2BF-673056923C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A696355-B56C-4282-84BE-C75C393755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34A0779-F4D5-42B6-8CB5-F1CD8B8E82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7706E1FC-F8A1-4EC1-98CC-1191E80568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3F5A42B-099C-4F4B-AE52-9B7D10CC2D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BEFFA06-900A-4940-99D2-E79A7C76BE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1CDD76CD-C772-4686-A589-4D88AD746D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32DDDB9-008D-406C-A680-5B92C70338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80866977-C60F-4DBF-955F-6C4625373A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7A1FD7E-5880-43B6-934B-5E1200B7D0B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7B9AD5B8-B70D-454A-8E0E-01DF8BD84AC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2A2BE820-70A0-49D7-B8EB-61764DFD0D4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6F61840B-758B-4634-ACB8-30BB4DC3E0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33D8CED8-EE86-400E-A3AC-D193137DB25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35973C91-57EC-47E7-9D73-25CD251517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88B5D0E-9B22-4908-835D-777E1EDA85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A737AA9-A60F-4CA5-A4C3-2D1D427833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CF8A8C3E-F916-4B1D-A5C8-112497DB84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74908EB-C3C3-4CB0-A166-82D6D470D4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CAF2775-A9A2-4358-87D1-BC88E92B08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4995C66-98C4-42EE-BB6C-E8B70AA9C8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755022ED-16B5-4E6A-8A2E-EA4709D29D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1DE913F-EDF8-4D29-B700-1051A05DE3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D5F19E5-BE5B-44A3-98B9-40B47B1559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4F4678C-B8B0-4426-B098-2CF0D9DE45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46340F8-01FB-41DC-82B1-9DB6CC7EE1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5AE1F61-7A9E-4CFE-92AD-FC75C220F27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E5076FBC-A2CD-436F-B053-CC7F46870D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F3363F29-DDB2-4542-AE7D-3D855FF835F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04D84D7-B593-4863-9507-866BE872E1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0544F89-A04A-4850-8922-461B33A351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7FDCB53-3C7F-4804-B850-B6B4C8F8D6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FD2993B-2CF4-4112-9728-F4AD3B8021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DEB4C03-053B-44F4-950A-1893985324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69FD60F4-197D-4D86-91A1-9FA25B172B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42297E5-BF73-4D85-8DDB-D9EB9BE81C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37D4667-77F7-441A-87F9-FD765E8676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1E8DC1D-B8CA-43D1-A4D0-D3032FB45F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966F30B-B1A0-4D28-B5DE-1BCF284641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854578E-5122-457F-A195-7121F5AC16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DAE8E3B-8838-4438-850A-429EA9D0C8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7871BFD7-DDA5-44AF-914C-25FED506D0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41F92A1-D6AA-4B85-8732-1E99F46C36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3D6118A9-01AA-4B2D-8BF1-3FB3046C75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6347AC7-310E-4CFF-B251-0A3FB14EA3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3F5D929-3DB1-49DD-96E1-FF5F0A8B68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D3B5C35-8637-4B6E-B1E2-C961D28B8D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9CA0526-0EFB-4C0C-9AF3-47D8C9AC30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EFF3087A-C5D6-4B06-8EF9-16E0204305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656F5C28-C4A1-4BCD-85E1-BA6191CF5C0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72325CFA-DFB4-4A3D-88E5-200928531E4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BC66ECAD-A3C7-476E-B9A4-8A2027DA388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237962CE-7ECE-4370-A3BF-1A074120D08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2F8DC6E2-541E-473C-8985-4BB38754C14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10A3D513-1C13-48FE-B09C-88B4BCDFF8E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C498E8AB-7215-48C6-B288-4BB4F6CAB58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8094FEB1-FF58-4632-A73C-EEBA99A1A1A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D82C4D57-41EA-4AEF-98D1-FC59E6CAD26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B858CFBA-795B-49DA-8165-C630C3F8179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819D9687-C323-429C-9D04-E7F4EA49460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6261F952-0212-4726-A3D9-E297FECDF0F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FE681798-068D-4E68-AE91-D0BB2656CB4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D8973DB3-A7A5-43D4-8DA9-68DCB3B0CE3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E29E0286-75AA-4209-BB73-239FEFFE184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36F1DAF9-BF2F-4B54-91DC-57DB010FAF1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B7673CDB-2EA7-407E-B7C4-8A04D1DFBE6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F83A8412-47C8-458C-B972-0D82F63BC7F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D92F3763-4162-4CA5-8D35-F9F22F1FBCC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A4B2903D-83D2-4A50-90CE-AE514474524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1605C27C-C2AD-4CE8-BD75-6DBE21A4C3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C5BEBCDF-64ED-4640-91A4-617CD8E1FE8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56D35EC-7311-4C96-9ED1-2C42EEF63F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013F566-29B2-4E40-8782-777208BA9F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DB0A90DD-D222-4900-A8F9-4E09BC196D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AB8D5716-C6CB-436A-A59B-FFBCB37C7DA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2458DDBB-DA02-47C2-8F08-E3635AB5691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B616E6A-2D35-4CB8-9621-D1EEF3083E6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65AC237E-368C-4199-A3A8-BD082FC1B50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E3CAF28A-F3C2-41CF-832D-7FBE9DBAE6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C039D0F2-EB14-4AD9-BAD8-44A5A59AA7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7B494B7E-8886-4975-928E-4E501CBC49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2B201BA2-C6CA-4FD4-A01B-D7991F10D9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27DCA5E-57E8-429C-8EB4-1A974B84B0A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6A6E0FB5-7D01-4F55-A8C9-9BD56B0C5B5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826365BE-0948-44FA-9465-BC0C9EA1756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5AD0B729-4A15-4DFD-AFC3-73D59A5525F6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CAB97BB9-F76F-4489-880B-88DA7E71529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8439AA91-D64F-4485-9661-B76D75CA70F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F5ECC85A-3F7F-44E2-B513-D0614AF86AD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24A41A96-59C6-472B-925E-48AE4B8DC25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3C7D35D-0047-409E-BA4E-2893B1E729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B7C1732-13AF-4AB4-9D23-B74F9614B0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D2AB9EE-04BC-4CF2-8E68-DA7202DB74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BAB5D47E-2FDA-437E-B44E-B9EA793FC2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7B2E04F-5F55-4DF5-B371-A3A349A4C8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50EE589E-8A4D-49A2-898F-6EE0E442DC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6AB1608D-4D8C-435B-AC32-C20AD31B01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A753936-F472-4B13-845F-004B6206EB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019F95D-E07D-42A2-A3CC-C097DA5E51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D749271-EAC4-47DA-BCAF-A5FBC368E7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B60D4C16-EBC1-46BA-AB09-4DD17B52F5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E7585AF6-58DC-49BA-8263-AAE40886B8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9EFBA785-FDCB-4FFA-A157-E200740A97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25E33600-E82A-4217-BB32-CD0F8F8456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26F2B15-EA99-4CCC-911A-19C5F69F00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3763825E-2CF2-4F37-AC00-A252F34A35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2C05209-D915-4BCA-A39C-5169055C41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898EBAE-61E0-4DA7-AFD7-DCF6EFDA6A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6A4869E-95D2-4066-977D-F594A64CD7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7BA6753-875F-452B-9122-9F54009D10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BEF8860-DE77-4B31-978F-C55FD6321C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E12C61C-4DCD-4D98-868D-B95062F5DB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A7774EF-5FD2-49BD-B12F-EB7226BCED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DD9233E9-D6FA-4E63-B0B0-809035AAE1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AD758F80-A47A-4877-83F0-5096C63EDD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BCEE3D95-0DB3-4B95-84AA-3603164710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838F6B2-D4DF-4F0A-9643-2696436C5A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CD9095BA-857B-48B8-87BA-4C30B0C502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3ADDB12-DCC5-4B56-BD20-A40C74A805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9D47E1EE-9A02-43E1-8CFD-E84AC4DBE4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910F0E6-FFB3-4F38-8A80-D465BC4539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C8A31E21-E4BA-49F5-9470-D6DE784156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F58C01CE-3340-481F-A936-7970B161D3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0995AF75-7337-4D7F-9654-51594D5909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8E35899-ABB0-43E5-A274-A20AD47DA9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5B55090-9C93-46CB-AE30-DC63214541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92EEFC0-1296-4241-BD1B-ADC4979BBC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296E8604-5911-407F-B1F0-0671DCF646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5DADF8A-BA5D-468B-942C-2D22F242E2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9CD44211-DD6E-4AB2-A0B0-AB893197F4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F269D9C-DD13-4ADC-8F33-C36525E514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9E51B05-04F0-4BBE-A1BB-3315235DA6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C03A544-1D36-4116-B1B0-299C5EC642E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016F4799-41F2-4E2B-8C08-51640D5A707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9246E004-5E5B-43FE-A70A-DD8811E6490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A2102591-E66C-4A26-9480-D15128EC13C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D1FD82F9-9C2C-4444-A008-804F25CCAFD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41796DB-74A1-441B-9F10-3356CAA8BFC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1E3F406-B72F-4E16-BED0-C45EC1D805C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7338CF4D-50C5-4E92-A907-B697AAD69AE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1386B7B-DE44-4473-9078-E2C914B9620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A0FC3F8-281E-4DF3-ABB1-E1227D7C216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2AF67914-16FC-46A5-8978-C9E25BF72AB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42ED2F99-A36D-4A19-9A6E-77D3194089E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1A11508-0205-4F52-A765-F6FD53917D3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48A32E6-7F14-4D9A-8025-1E68F1E4BCB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97FC43EA-D2B7-4A51-B6B2-046FE9F1F58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902A8AB4-464C-40F6-AA2D-4D2B4F39724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0DEE703-7AA2-444A-8856-E0AF4107F2E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B014A50-4730-49A6-BF0B-23C4416B9C4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0E425D1F-21FC-492D-AB4F-E2267CC88A3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54A777A9-EA00-4E6C-831C-7E13367584B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095501D-5813-4A84-A70C-72DEE67DC8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780E8FCE-3605-43BF-AC58-188DA556D1A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ECE04D52-B1DF-4C83-9D56-15A1256F300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7A13C387-2A4F-4BA2-92E2-15A1382BC6B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B1F71AD-F20D-4B65-88B4-D18E1F42AE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C8489D5-9CB9-4C0D-A9C7-5DB0BD26361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FF338C12-F74F-44C2-8914-29EE685BD969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E5E4CA7B-E1C9-4C8D-935E-522901E1D4D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05FE12B9-E4D6-4196-A8C6-7F2C2A27755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2A60FCB-CCE9-462B-B9E3-67C23712A39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8A12E52-6339-4614-AB18-26878BE13E8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D58D675-4E68-4B9C-8300-C5977F3B7C2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30D25436-6E33-4032-B0C3-18047889613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285C0D5-C8C5-4A54-B6FB-3172E3BDF44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B9F67D08-49EF-41F7-84FC-6B47FF73600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3F16F3EB-DA06-4EA8-BE7D-73CADC0297C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E3A4C6B3-B36C-4938-8203-F446C4049B96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7C7AD6F9-D54F-4226-A441-46822E16578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A203B3D-8B35-4EB2-B16D-623D86BA569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2AC1AE09-CDC8-4B3A-BF51-9F6312A3E60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D3CC7DC1-81F7-4DDB-95CE-0C1A318F4AA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2B65EC89-FFBD-443C-A065-B1F59BA60BF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9E6C707-95BB-49E0-AE1B-734F3377273E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78B6CCC-50CD-4EA2-856F-B1A90511C94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82354FE-5EEF-4612-870C-87B80389539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4984176-76AB-483C-9D07-A0FA573EBD8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CE94EE07-8CFA-4F17-AE09-B349D744FA4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BDB73FE0-669D-4807-9372-050E12AE081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65A09E89-8378-4C86-B4FC-D28D6F3C943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C095DE8F-1232-4F09-9C1C-24447E1DEEE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F71EB841-76B3-48F8-BBDD-E3F2741D6DE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11CBC332-2660-4E58-9B92-6E72B709292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10735E25-31B5-454E-81C2-96911057DC2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0AED6C9A-ED6D-4EE0-BE44-0E041CDEF07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2C10505-EF0F-49A0-AC58-BAB6F6947F9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E0845E7-E099-4231-B7A8-A5442BEFD84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D72B3EB5-C243-4E5A-BF2D-EBAD692801B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A689BDA9-4C8E-44E8-964A-D17B9232A4C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CC8F7C1-BDD2-4DA6-8702-E3F5C2F0141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646EDD91-FA59-4933-A152-44C8D343DF7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956BBD8-DF41-452C-8A69-213AE40B7A18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D94E1B5A-2BA7-478E-B5A4-519E56891D1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<sst xmlns="http://schemas.openxmlformats.org/spreadsheetml/2006/main" count="1102" uniqueCount="271">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</sst>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927301</v>
      </c>
    </row>
    <row r="8" spans="1:3" ht="15" customHeight="1" x14ac:dyDescent="0.25">
      <c r="B8" s="7" t="s">
        <v>106</v>
      </c>
      <c r="C8" s="70">
        <v>0.23600000000000002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0.80865753173828092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0.1108</v>
      </c>
    </row>
    <row r="24" spans="1:3" ht="15" customHeight="1" x14ac:dyDescent="0.25">
      <c r="B24" s="20" t="s">
        <v>102</v>
      </c>
      <c r="C24" s="71">
        <v>0.51619999999999999</v>
      </c>
    </row>
    <row r="25" spans="1:3" ht="15" customHeight="1" x14ac:dyDescent="0.25">
      <c r="B25" s="20" t="s">
        <v>103</v>
      </c>
      <c r="C25" s="71">
        <v>0.3543</v>
      </c>
    </row>
    <row r="26" spans="1:3" ht="15" customHeight="1" x14ac:dyDescent="0.25">
      <c r="B26" s="20" t="s">
        <v>104</v>
      </c>
      <c r="C26" s="71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3.7</v>
      </c>
    </row>
    <row r="38" spans="1:5" ht="15" customHeight="1" x14ac:dyDescent="0.25">
      <c r="B38" s="16" t="s">
        <v>91</v>
      </c>
      <c r="C38" s="75">
        <v>6.6</v>
      </c>
      <c r="D38" s="17"/>
      <c r="E38" s="18"/>
    </row>
    <row r="39" spans="1:5" ht="15" customHeight="1" x14ac:dyDescent="0.25">
      <c r="B39" s="16" t="s">
        <v>90</v>
      </c>
      <c r="C39" s="75">
        <v>7.8</v>
      </c>
      <c r="D39" s="17"/>
      <c r="E39" s="17"/>
    </row>
    <row r="40" spans="1:5" ht="15" customHeight="1" x14ac:dyDescent="0.25">
      <c r="B40" s="16" t="s">
        <v>171</v>
      </c>
      <c r="C40" s="75">
        <v>0.31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2.2406773467874928</v>
      </c>
      <c r="D51" s="17"/>
    </row>
    <row r="52" spans="1:4" ht="15" customHeight="1" x14ac:dyDescent="0.25">
      <c r="B52" s="16" t="s">
        <v>125</v>
      </c>
      <c r="C52" s="76">
        <v>2.1767979012500001</v>
      </c>
    </row>
    <row r="53" spans="1:4" ht="15.75" customHeight="1" x14ac:dyDescent="0.25">
      <c r="B53" s="16" t="s">
        <v>126</v>
      </c>
      <c r="C53" s="76">
        <v>2.1767979012500001</v>
      </c>
    </row>
    <row r="54" spans="1:4" ht="15.75" customHeight="1" x14ac:dyDescent="0.25">
      <c r="B54" s="16" t="s">
        <v>127</v>
      </c>
      <c r="C54" s="76">
        <v>1.9647506152700001</v>
      </c>
    </row>
    <row r="55" spans="1:4" ht="15.75" customHeight="1" x14ac:dyDescent="0.25">
      <c r="B55" s="16" t="s">
        <v>128</v>
      </c>
      <c r="C55" s="76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0.57320263900278245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92.337747645899924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40.649110236447719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952.2771040936276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8.6128948600850652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2.2485759509296126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2.2485759509296126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2.2485759509296126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2.2485759509296126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13.781409680243629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13.781409680243629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1.4881754801389779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21.791509906903563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21.791509906903563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21.791509906903563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91.149218966868133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24.185634611008922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4.7601065600060064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19.347107873216444</v>
      </c>
      <c r="E24" s="86" t="s">
        <v>202</v>
      </c>
    </row>
    <row r="25" spans="1:5" ht="15.75" customHeight="1" x14ac:dyDescent="0.25">
      <c r="A25" s="52" t="s">
        <v>87</v>
      </c>
      <c r="B25" s="85">
        <v>1.1000000000000001E-2</v>
      </c>
      <c r="C25" s="85">
        <v>0.95</v>
      </c>
      <c r="D25" s="86">
        <v>19.27147506512312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6.9497512353308304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12.532095030024363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2.7268411014703315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191.95165548538574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0.83197235394544489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3.2744527743238541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0.79099999999999993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0.627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4.9836110403594773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3.2955749804382934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>
        <f>frac_mam_1month * 2.6</f>
        <v>7.2800000259999997E-2</v>
      </c>
      <c r="C3" s="26">
        <f>frac_mam_1_5months * 2.6</f>
        <v>7.2800000259999997E-2</v>
      </c>
      <c r="D3" s="26">
        <f>frac_mam_6_11months * 2.6</f>
        <v>7.2800000259999997E-2</v>
      </c>
      <c r="E3" s="26">
        <f>frac_mam_12_23months * 2.6</f>
        <v>7.2800000259999997E-2</v>
      </c>
      <c r="F3" s="26">
        <f>frac_mam_24_59months * 2.6</f>
        <v>7.2800000259999997E-2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189964.6642</v>
      </c>
      <c r="C2" s="78">
        <v>514063</v>
      </c>
      <c r="D2" s="78">
        <v>1168089</v>
      </c>
      <c r="E2" s="78">
        <v>11840023</v>
      </c>
      <c r="F2" s="78">
        <v>9834914</v>
      </c>
      <c r="G2" s="22">
        <f t="shared" ref="G2:G40" si="0">C2+D2+E2+F2</f>
        <v>23357089</v>
      </c>
      <c r="H2" s="22">
        <f t="shared" ref="H2:H40" si="1">(B2 + stillbirth*B2/(1000-stillbirth))/(1-abortion)</f>
        <v>219249.11008698886</v>
      </c>
      <c r="I2" s="22">
        <f>G2-H2</f>
        <v>23137839.889913011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186961.32499999998</v>
      </c>
      <c r="C3" s="78">
        <v>507000</v>
      </c>
      <c r="D3" s="78">
        <v>1123000</v>
      </c>
      <c r="E3" s="78">
        <v>12045000</v>
      </c>
      <c r="F3" s="78">
        <v>10056000</v>
      </c>
      <c r="G3" s="22">
        <f t="shared" si="0"/>
        <v>23731000</v>
      </c>
      <c r="H3" s="22">
        <f t="shared" si="1"/>
        <v>215782.78412756667</v>
      </c>
      <c r="I3" s="22">
        <f t="shared" ref="I3:I15" si="3">G3-H3</f>
        <v>23515217.215872433</v>
      </c>
    </row>
    <row r="4" spans="1:9" ht="15.75" customHeight="1" x14ac:dyDescent="0.25">
      <c r="A4" s="7">
        <f t="shared" si="2"/>
        <v>2019</v>
      </c>
      <c r="B4" s="77">
        <v>183999.47999999998</v>
      </c>
      <c r="C4" s="78">
        <v>501000</v>
      </c>
      <c r="D4" s="78">
        <v>1082000</v>
      </c>
      <c r="E4" s="78">
        <v>12167000</v>
      </c>
      <c r="F4" s="78">
        <v>10287000</v>
      </c>
      <c r="G4" s="22">
        <f t="shared" si="0"/>
        <v>24037000</v>
      </c>
      <c r="H4" s="22">
        <f t="shared" si="1"/>
        <v>212364.3490033274</v>
      </c>
      <c r="I4" s="22">
        <f t="shared" si="3"/>
        <v>23824635.650996674</v>
      </c>
    </row>
    <row r="5" spans="1:9" ht="15.75" customHeight="1" x14ac:dyDescent="0.25">
      <c r="A5" s="7">
        <f t="shared" si="2"/>
        <v>2020</v>
      </c>
      <c r="B5" s="77">
        <v>181106.93999999997</v>
      </c>
      <c r="C5" s="78">
        <v>499000</v>
      </c>
      <c r="D5" s="78">
        <v>1050000</v>
      </c>
      <c r="E5" s="78">
        <v>12164000</v>
      </c>
      <c r="F5" s="78">
        <v>10488000</v>
      </c>
      <c r="G5" s="22">
        <f t="shared" si="0"/>
        <v>24201000</v>
      </c>
      <c r="H5" s="22">
        <f t="shared" si="1"/>
        <v>209025.90275301147</v>
      </c>
      <c r="I5" s="22">
        <f t="shared" si="3"/>
        <v>23991974.09724699</v>
      </c>
    </row>
    <row r="6" spans="1:9" ht="15.75" customHeight="1" x14ac:dyDescent="0.25">
      <c r="A6" s="7">
        <f t="shared" si="2"/>
        <v>2021</v>
      </c>
      <c r="B6" s="77">
        <v>179137.54559999998</v>
      </c>
      <c r="C6" s="78">
        <v>498000</v>
      </c>
      <c r="D6" s="78">
        <v>1027000</v>
      </c>
      <c r="E6" s="78">
        <v>12058000</v>
      </c>
      <c r="F6" s="78">
        <v>10671000</v>
      </c>
      <c r="G6" s="22">
        <f t="shared" si="0"/>
        <v>24254000</v>
      </c>
      <c r="H6" s="22">
        <f t="shared" si="1"/>
        <v>206752.91176582605</v>
      </c>
      <c r="I6" s="22">
        <f t="shared" si="3"/>
        <v>24047247.088234175</v>
      </c>
    </row>
    <row r="7" spans="1:9" ht="15.75" customHeight="1" x14ac:dyDescent="0.25">
      <c r="A7" s="7">
        <f t="shared" si="2"/>
        <v>2022</v>
      </c>
      <c r="B7" s="77">
        <v>177216.16959999999</v>
      </c>
      <c r="C7" s="78">
        <v>499000</v>
      </c>
      <c r="D7" s="78">
        <v>1013000</v>
      </c>
      <c r="E7" s="78">
        <v>11838000</v>
      </c>
      <c r="F7" s="78">
        <v>10810000</v>
      </c>
      <c r="G7" s="22">
        <f t="shared" si="0"/>
        <v>24160000</v>
      </c>
      <c r="H7" s="22">
        <f t="shared" si="1"/>
        <v>204535.34156709173</v>
      </c>
      <c r="I7" s="22">
        <f t="shared" si="3"/>
        <v>23955464.658432908</v>
      </c>
    </row>
    <row r="8" spans="1:9" ht="15.75" customHeight="1" x14ac:dyDescent="0.25">
      <c r="A8" s="7">
        <f t="shared" si="2"/>
        <v>2023</v>
      </c>
      <c r="B8" s="77">
        <v>175323.68320000003</v>
      </c>
      <c r="C8" s="78">
        <v>501000</v>
      </c>
      <c r="D8" s="78">
        <v>1005000</v>
      </c>
      <c r="E8" s="78">
        <v>11511000</v>
      </c>
      <c r="F8" s="78">
        <v>10930000</v>
      </c>
      <c r="G8" s="22">
        <f t="shared" si="0"/>
        <v>23947000</v>
      </c>
      <c r="H8" s="22">
        <f t="shared" si="1"/>
        <v>202351.11451202809</v>
      </c>
      <c r="I8" s="22">
        <f t="shared" si="3"/>
        <v>23744648.885487974</v>
      </c>
    </row>
    <row r="9" spans="1:9" ht="15.75" customHeight="1" x14ac:dyDescent="0.25">
      <c r="A9" s="7">
        <f t="shared" si="2"/>
        <v>2024</v>
      </c>
      <c r="B9" s="77">
        <v>173469.00340000005</v>
      </c>
      <c r="C9" s="78">
        <v>502000</v>
      </c>
      <c r="D9" s="78">
        <v>1000000</v>
      </c>
      <c r="E9" s="78">
        <v>11094000</v>
      </c>
      <c r="F9" s="78">
        <v>11069000</v>
      </c>
      <c r="G9" s="22">
        <f t="shared" si="0"/>
        <v>23665000</v>
      </c>
      <c r="H9" s="22">
        <f t="shared" si="1"/>
        <v>200210.52222156827</v>
      </c>
      <c r="I9" s="22">
        <f t="shared" si="3"/>
        <v>23464789.477778431</v>
      </c>
    </row>
    <row r="10" spans="1:9" ht="15.75" customHeight="1" x14ac:dyDescent="0.25">
      <c r="A10" s="7">
        <f t="shared" si="2"/>
        <v>2025</v>
      </c>
      <c r="B10" s="77">
        <v>171633.35</v>
      </c>
      <c r="C10" s="78">
        <v>499000</v>
      </c>
      <c r="D10" s="78">
        <v>994000</v>
      </c>
      <c r="E10" s="78">
        <v>10599000</v>
      </c>
      <c r="F10" s="78">
        <v>11246000</v>
      </c>
      <c r="G10" s="22">
        <f t="shared" si="0"/>
        <v>23338000</v>
      </c>
      <c r="H10" s="22">
        <f t="shared" si="1"/>
        <v>198091.88939017791</v>
      </c>
      <c r="I10" s="22">
        <f t="shared" si="3"/>
        <v>23139908.110609822</v>
      </c>
    </row>
    <row r="11" spans="1:9" ht="15.75" customHeight="1" x14ac:dyDescent="0.25">
      <c r="A11" s="7">
        <f t="shared" si="2"/>
        <v>2026</v>
      </c>
      <c r="B11" s="77">
        <v>170175.91500000001</v>
      </c>
      <c r="C11" s="78">
        <v>494000</v>
      </c>
      <c r="D11" s="78">
        <v>991000</v>
      </c>
      <c r="E11" s="78">
        <v>10022000</v>
      </c>
      <c r="F11" s="78">
        <v>11435000</v>
      </c>
      <c r="G11" s="22">
        <f t="shared" si="0"/>
        <v>22942000</v>
      </c>
      <c r="H11" s="22">
        <f t="shared" si="1"/>
        <v>196409.78009840345</v>
      </c>
      <c r="I11" s="22">
        <f t="shared" si="3"/>
        <v>22745590.219901595</v>
      </c>
    </row>
    <row r="12" spans="1:9" ht="15.75" customHeight="1" x14ac:dyDescent="0.25">
      <c r="A12" s="7">
        <f t="shared" si="2"/>
        <v>2027</v>
      </c>
      <c r="B12" s="77">
        <v>168724.432</v>
      </c>
      <c r="C12" s="78">
        <v>486000</v>
      </c>
      <c r="D12" s="78">
        <v>989000</v>
      </c>
      <c r="E12" s="78">
        <v>9370000</v>
      </c>
      <c r="F12" s="78">
        <v>11652000</v>
      </c>
      <c r="G12" s="22">
        <f t="shared" si="0"/>
        <v>22497000</v>
      </c>
      <c r="H12" s="22">
        <f t="shared" si="1"/>
        <v>194734.5403510716</v>
      </c>
      <c r="I12" s="22">
        <f t="shared" si="3"/>
        <v>22302265.45964893</v>
      </c>
    </row>
    <row r="13" spans="1:9" ht="15.75" customHeight="1" x14ac:dyDescent="0.25">
      <c r="A13" s="7">
        <f t="shared" si="2"/>
        <v>2028</v>
      </c>
      <c r="B13" s="77">
        <v>167251.68199999997</v>
      </c>
      <c r="C13" s="78">
        <v>477000</v>
      </c>
      <c r="D13" s="78">
        <v>987000</v>
      </c>
      <c r="E13" s="78">
        <v>8696000</v>
      </c>
      <c r="F13" s="78">
        <v>11852000</v>
      </c>
      <c r="G13" s="22">
        <f t="shared" si="0"/>
        <v>22012000</v>
      </c>
      <c r="H13" s="22">
        <f t="shared" si="1"/>
        <v>193034.7551397511</v>
      </c>
      <c r="I13" s="22">
        <f t="shared" si="3"/>
        <v>21818965.244860251</v>
      </c>
    </row>
    <row r="14" spans="1:9" ht="15.75" customHeight="1" x14ac:dyDescent="0.25">
      <c r="A14" s="7">
        <f t="shared" si="2"/>
        <v>2029</v>
      </c>
      <c r="B14" s="77">
        <v>165766.98599999998</v>
      </c>
      <c r="C14" s="78">
        <v>467000</v>
      </c>
      <c r="D14" s="78">
        <v>984000</v>
      </c>
      <c r="E14" s="78">
        <v>8082000</v>
      </c>
      <c r="F14" s="78">
        <v>11971000</v>
      </c>
      <c r="G14" s="22">
        <f t="shared" si="0"/>
        <v>21504000</v>
      </c>
      <c r="H14" s="22">
        <f t="shared" si="1"/>
        <v>191321.18236493759</v>
      </c>
      <c r="I14" s="22">
        <f t="shared" si="3"/>
        <v>21312678.817635063</v>
      </c>
    </row>
    <row r="15" spans="1:9" ht="15.75" customHeight="1" x14ac:dyDescent="0.25">
      <c r="A15" s="7">
        <f t="shared" si="2"/>
        <v>2030</v>
      </c>
      <c r="B15" s="77">
        <v>164261.519</v>
      </c>
      <c r="C15" s="78">
        <v>460000</v>
      </c>
      <c r="D15" s="78">
        <v>980000</v>
      </c>
      <c r="E15" s="78">
        <v>7580000</v>
      </c>
      <c r="F15" s="78">
        <v>11970000</v>
      </c>
      <c r="G15" s="22">
        <f t="shared" si="0"/>
        <v>20990000</v>
      </c>
      <c r="H15" s="22">
        <f t="shared" si="1"/>
        <v>189583.63658817243</v>
      </c>
      <c r="I15" s="22">
        <f t="shared" si="3"/>
        <v>20800416.363411829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126.95730656611649</v>
      </c>
      <c r="I17" s="22">
        <f t="shared" si="4"/>
        <v>-126.95730656611649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1.2150516750000001E-2</v>
      </c>
    </row>
    <row r="4" spans="1:8" ht="15.75" customHeight="1" x14ac:dyDescent="0.25">
      <c r="B4" s="24" t="s">
        <v>7</v>
      </c>
      <c r="C4" s="79">
        <v>1.4687677432313549E-2</v>
      </c>
    </row>
    <row r="5" spans="1:8" ht="15.75" customHeight="1" x14ac:dyDescent="0.25">
      <c r="B5" s="24" t="s">
        <v>8</v>
      </c>
      <c r="C5" s="79">
        <v>0.17470503260909134</v>
      </c>
    </row>
    <row r="6" spans="1:8" ht="15.75" customHeight="1" x14ac:dyDescent="0.25">
      <c r="B6" s="24" t="s">
        <v>10</v>
      </c>
      <c r="C6" s="79">
        <v>4.9897725050834542E-2</v>
      </c>
    </row>
    <row r="7" spans="1:8" ht="15.75" customHeight="1" x14ac:dyDescent="0.25">
      <c r="B7" s="24" t="s">
        <v>13</v>
      </c>
      <c r="C7" s="79">
        <v>0.27492475711766673</v>
      </c>
    </row>
    <row r="8" spans="1:8" ht="15.75" customHeight="1" x14ac:dyDescent="0.25">
      <c r="B8" s="24" t="s">
        <v>14</v>
      </c>
      <c r="C8" s="79">
        <v>1.1186348762525137E-5</v>
      </c>
    </row>
    <row r="9" spans="1:8" ht="15.75" customHeight="1" x14ac:dyDescent="0.25">
      <c r="B9" s="24" t="s">
        <v>27</v>
      </c>
      <c r="C9" s="79">
        <v>0.25007773424594149</v>
      </c>
    </row>
    <row r="10" spans="1:8" ht="15.75" customHeight="1" x14ac:dyDescent="0.25">
      <c r="B10" s="24" t="s">
        <v>15</v>
      </c>
      <c r="C10" s="79">
        <v>0.2235453704453898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4.1957803295968397E-2</v>
      </c>
      <c r="D14" s="79">
        <v>4.1957803295968397E-2</v>
      </c>
      <c r="E14" s="79">
        <v>1.5761129521709199E-2</v>
      </c>
      <c r="F14" s="79">
        <v>1.5761129521709199E-2</v>
      </c>
    </row>
    <row r="15" spans="1:8" ht="15.75" customHeight="1" x14ac:dyDescent="0.25">
      <c r="B15" s="24" t="s">
        <v>16</v>
      </c>
      <c r="C15" s="79">
        <v>0.48974581735932804</v>
      </c>
      <c r="D15" s="79">
        <v>0.48974581735932804</v>
      </c>
      <c r="E15" s="79">
        <v>0.25935349413172798</v>
      </c>
      <c r="F15" s="79">
        <v>0.25935349413172798</v>
      </c>
    </row>
    <row r="16" spans="1:8" ht="15.75" customHeight="1" x14ac:dyDescent="0.25">
      <c r="B16" s="24" t="s">
        <v>17</v>
      </c>
      <c r="C16" s="79">
        <v>1.3108443239857E-2</v>
      </c>
      <c r="D16" s="79">
        <v>1.3108443239857E-2</v>
      </c>
      <c r="E16" s="79">
        <v>1.2513460317503E-2</v>
      </c>
      <c r="F16" s="79">
        <v>1.2513460317503E-2</v>
      </c>
    </row>
    <row r="17" spans="1:8" ht="15.75" customHeight="1" x14ac:dyDescent="0.25">
      <c r="B17" s="24" t="s">
        <v>18</v>
      </c>
      <c r="C17" s="79">
        <v>1.8734574824645099E-4</v>
      </c>
      <c r="D17" s="79">
        <v>1.8734574824645099E-4</v>
      </c>
      <c r="E17" s="79">
        <v>4.9851714534006005E-4</v>
      </c>
      <c r="F17" s="79">
        <v>4.9851714534006005E-4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5.8542504327124898E-4</v>
      </c>
      <c r="D19" s="79">
        <v>5.8542504327124898E-4</v>
      </c>
      <c r="E19" s="79">
        <v>4.2628967234609302E-4</v>
      </c>
      <c r="F19" s="79">
        <v>4.2628967234609302E-4</v>
      </c>
    </row>
    <row r="20" spans="1:8" ht="15.75" customHeight="1" x14ac:dyDescent="0.25">
      <c r="B20" s="24" t="s">
        <v>21</v>
      </c>
      <c r="C20" s="79">
        <v>4.4863984818904598E-3</v>
      </c>
      <c r="D20" s="79">
        <v>4.4863984818904598E-3</v>
      </c>
      <c r="E20" s="79">
        <v>7.3777667488959097E-3</v>
      </c>
      <c r="F20" s="79">
        <v>7.3777667488959097E-3</v>
      </c>
    </row>
    <row r="21" spans="1:8" ht="15.75" customHeight="1" x14ac:dyDescent="0.25">
      <c r="B21" s="24" t="s">
        <v>22</v>
      </c>
      <c r="C21" s="79">
        <v>8.28043894434419E-2</v>
      </c>
      <c r="D21" s="79">
        <v>8.28043894434419E-2</v>
      </c>
      <c r="E21" s="79">
        <v>0.309963677326895</v>
      </c>
      <c r="F21" s="79">
        <v>0.309963677326895</v>
      </c>
    </row>
    <row r="22" spans="1:8" ht="15.75" customHeight="1" x14ac:dyDescent="0.25">
      <c r="B22" s="24" t="s">
        <v>23</v>
      </c>
      <c r="C22" s="79">
        <v>0.36712437738799641</v>
      </c>
      <c r="D22" s="79">
        <v>0.36712437738799641</v>
      </c>
      <c r="E22" s="79">
        <v>0.39410566513558276</v>
      </c>
      <c r="F22" s="79">
        <v>0.39410566513558276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7.5199999999999989E-2</v>
      </c>
    </row>
    <row r="27" spans="1:8" ht="15.75" customHeight="1" x14ac:dyDescent="0.25">
      <c r="B27" s="24" t="s">
        <v>39</v>
      </c>
      <c r="C27" s="79">
        <v>5.6799999999999996E-2</v>
      </c>
    </row>
    <row r="28" spans="1:8" ht="15.75" customHeight="1" x14ac:dyDescent="0.25">
      <c r="B28" s="24" t="s">
        <v>40</v>
      </c>
      <c r="C28" s="79">
        <v>0.1226</v>
      </c>
    </row>
    <row r="29" spans="1:8" ht="15.75" customHeight="1" x14ac:dyDescent="0.25">
      <c r="B29" s="24" t="s">
        <v>41</v>
      </c>
      <c r="C29" s="79">
        <v>8.6199999999999999E-2</v>
      </c>
    </row>
    <row r="30" spans="1:8" ht="15.75" customHeight="1" x14ac:dyDescent="0.25">
      <c r="B30" s="24" t="s">
        <v>42</v>
      </c>
      <c r="C30" s="79">
        <v>6.4100000000000004E-2</v>
      </c>
    </row>
    <row r="31" spans="1:8" ht="15.75" customHeight="1" x14ac:dyDescent="0.25">
      <c r="B31" s="24" t="s">
        <v>43</v>
      </c>
      <c r="C31" s="79">
        <v>0.35119999999999996</v>
      </c>
    </row>
    <row r="32" spans="1:8" ht="15.75" customHeight="1" x14ac:dyDescent="0.25">
      <c r="B32" s="24" t="s">
        <v>44</v>
      </c>
      <c r="C32" s="79">
        <v>0.13289999999999999</v>
      </c>
    </row>
    <row r="33" spans="2:3" ht="15.75" customHeight="1" x14ac:dyDescent="0.25">
      <c r="B33" s="24" t="s">
        <v>45</v>
      </c>
      <c r="C33" s="79">
        <v>4.9000000000000002E-2</v>
      </c>
    </row>
    <row r="34" spans="2:3" ht="15.75" customHeight="1" x14ac:dyDescent="0.25">
      <c r="B34" s="24" t="s">
        <v>46</v>
      </c>
      <c r="C34" s="79">
        <v>6.2000000000000145E-2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0.75926345808129025</v>
      </c>
      <c r="D2" s="80">
        <v>0.75926345808129025</v>
      </c>
      <c r="E2" s="80">
        <v>0.75017364699923739</v>
      </c>
      <c r="F2" s="80">
        <v>0.66085104805220485</v>
      </c>
      <c r="G2" s="80">
        <v>0.63050638690324812</v>
      </c>
    </row>
    <row r="3" spans="1:15" ht="15.75" customHeight="1" x14ac:dyDescent="0.25">
      <c r="A3" s="5"/>
      <c r="B3" s="11" t="s">
        <v>118</v>
      </c>
      <c r="C3" s="80">
        <v>0.14037664474647335</v>
      </c>
      <c r="D3" s="80">
        <v>0.14037664474647335</v>
      </c>
      <c r="E3" s="80">
        <v>0.14206285685680378</v>
      </c>
      <c r="F3" s="80">
        <v>0.20094843780897761</v>
      </c>
      <c r="G3" s="80">
        <v>0.22964785474199606</v>
      </c>
    </row>
    <row r="4" spans="1:15" ht="15.75" customHeight="1" x14ac:dyDescent="0.25">
      <c r="A4" s="5"/>
      <c r="B4" s="11" t="s">
        <v>116</v>
      </c>
      <c r="C4" s="81">
        <v>6.0051413881748068E-2</v>
      </c>
      <c r="D4" s="81">
        <v>6.0051413881748068E-2</v>
      </c>
      <c r="E4" s="81">
        <v>6.0051413881748068E-2</v>
      </c>
      <c r="F4" s="81">
        <v>8.2262210796915161E-2</v>
      </c>
      <c r="G4" s="81">
        <v>8.390745501285346E-2</v>
      </c>
    </row>
    <row r="5" spans="1:15" ht="15.75" customHeight="1" x14ac:dyDescent="0.25">
      <c r="A5" s="5"/>
      <c r="B5" s="11" t="s">
        <v>119</v>
      </c>
      <c r="C5" s="81">
        <v>4.0308483290488431E-2</v>
      </c>
      <c r="D5" s="81">
        <v>4.0308483290488431E-2</v>
      </c>
      <c r="E5" s="81">
        <v>4.7712082262210791E-2</v>
      </c>
      <c r="F5" s="81">
        <v>5.5938303341902321E-2</v>
      </c>
      <c r="G5" s="81">
        <v>5.5938303341902321E-2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0.80691126279863479</v>
      </c>
      <c r="D8" s="80">
        <v>0.80691126279863479</v>
      </c>
      <c r="E8" s="80">
        <v>0.86819103521878338</v>
      </c>
      <c r="F8" s="80">
        <v>0.89285046728971962</v>
      </c>
      <c r="G8" s="80">
        <v>0.90013443640124091</v>
      </c>
    </row>
    <row r="9" spans="1:15" ht="15.75" customHeight="1" x14ac:dyDescent="0.25">
      <c r="B9" s="7" t="s">
        <v>121</v>
      </c>
      <c r="C9" s="80">
        <v>0.15808873720136518</v>
      </c>
      <c r="D9" s="80">
        <v>0.15808873720136518</v>
      </c>
      <c r="E9" s="80">
        <v>9.6808964781216658E-2</v>
      </c>
      <c r="F9" s="80">
        <v>7.2149532710280379E-2</v>
      </c>
      <c r="G9" s="80">
        <v>6.4865563598759043E-2</v>
      </c>
    </row>
    <row r="10" spans="1:15" ht="15.75" customHeight="1" x14ac:dyDescent="0.25">
      <c r="B10" s="7" t="s">
        <v>122</v>
      </c>
      <c r="C10" s="81">
        <v>2.8000000099999998E-2</v>
      </c>
      <c r="D10" s="81">
        <v>2.8000000099999998E-2</v>
      </c>
      <c r="E10" s="81">
        <v>2.8000000099999998E-2</v>
      </c>
      <c r="F10" s="81">
        <v>2.8000000099999998E-2</v>
      </c>
      <c r="G10" s="81">
        <v>2.8000000099999998E-2</v>
      </c>
    </row>
    <row r="11" spans="1:15" ht="15.75" customHeight="1" x14ac:dyDescent="0.25">
      <c r="B11" s="7" t="s">
        <v>123</v>
      </c>
      <c r="C11" s="81">
        <v>6.9999999000000005E-3</v>
      </c>
      <c r="D11" s="81">
        <v>6.9999999000000005E-3</v>
      </c>
      <c r="E11" s="81">
        <v>6.9999999000000005E-3</v>
      </c>
      <c r="F11" s="81">
        <v>6.9999999000000005E-3</v>
      </c>
      <c r="G11" s="81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0.57073461624999999</v>
      </c>
      <c r="D14" s="82">
        <v>0.56424493110999996</v>
      </c>
      <c r="E14" s="82">
        <v>0.56424493110999996</v>
      </c>
      <c r="F14" s="82">
        <v>0.275576724198</v>
      </c>
      <c r="G14" s="82">
        <v>0.275576724198</v>
      </c>
      <c r="H14" s="83">
        <v>0.27399999999999997</v>
      </c>
      <c r="I14" s="83">
        <v>0.27399999999999997</v>
      </c>
      <c r="J14" s="83">
        <v>0.27399999999999997</v>
      </c>
      <c r="K14" s="83">
        <v>0.27399999999999997</v>
      </c>
      <c r="L14" s="83">
        <v>0.39174523206400003</v>
      </c>
      <c r="M14" s="83">
        <v>0.34155912541199995</v>
      </c>
      <c r="N14" s="83">
        <v>0.26730782057900004</v>
      </c>
      <c r="O14" s="83">
        <v>0.29989828647549999</v>
      </c>
    </row>
    <row r="15" spans="1:15" ht="15.75" customHeight="1" x14ac:dyDescent="0.25">
      <c r="B15" s="16" t="s">
        <v>68</v>
      </c>
      <c r="C15" s="80">
        <f>iron_deficiency_anaemia*C14</f>
        <v>0.3271465882047403</v>
      </c>
      <c r="D15" s="80">
        <f t="shared" ref="D15:O15" si="0">iron_deficiency_anaemia*D14</f>
        <v>0.32342668355619514</v>
      </c>
      <c r="E15" s="80">
        <f t="shared" si="0"/>
        <v>0.32342668355619514</v>
      </c>
      <c r="F15" s="80">
        <f t="shared" si="0"/>
        <v>0.15796130555803553</v>
      </c>
      <c r="G15" s="80">
        <f t="shared" si="0"/>
        <v>0.15796130555803553</v>
      </c>
      <c r="H15" s="80">
        <f t="shared" si="0"/>
        <v>0.15705752308676238</v>
      </c>
      <c r="I15" s="80">
        <f t="shared" si="0"/>
        <v>0.15705752308676238</v>
      </c>
      <c r="J15" s="80">
        <f t="shared" si="0"/>
        <v>0.15705752308676238</v>
      </c>
      <c r="K15" s="80">
        <f t="shared" si="0"/>
        <v>0.15705752308676238</v>
      </c>
      <c r="L15" s="80">
        <f t="shared" si="0"/>
        <v>0.22454940083584224</v>
      </c>
      <c r="M15" s="80">
        <f t="shared" si="0"/>
        <v>0.1957825920616407</v>
      </c>
      <c r="N15" s="80">
        <f t="shared" si="0"/>
        <v>0.15322154818196509</v>
      </c>
      <c r="O15" s="80">
        <f t="shared" si="0"/>
        <v>0.17190248924016904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0.42299999999999999</v>
      </c>
      <c r="D2" s="81">
        <v>0.22600000000000001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0.29199999999999998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0.32200000000000001</v>
      </c>
      <c r="E4" s="81">
        <v>0.67099999999999993</v>
      </c>
      <c r="F4" s="81">
        <v>0.32799999999999996</v>
      </c>
      <c r="G4" s="81">
        <v>0</v>
      </c>
    </row>
    <row r="5" spans="1:7" x14ac:dyDescent="0.25">
      <c r="B5" s="43" t="s">
        <v>169</v>
      </c>
      <c r="C5" s="80">
        <f>1-SUM(C2:C4)</f>
        <v>7.8000000000000069E-2</v>
      </c>
      <c r="D5" s="80">
        <f>1-SUM(D2:D4)</f>
        <v>0.15300000000000002</v>
      </c>
      <c r="E5" s="80">
        <f>1-SUM(E2:E4)</f>
        <v>0.32900000000000007</v>
      </c>
      <c r="F5" s="80">
        <f>1-SUM(F2:F4)</f>
        <v>0.67200000000000004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0.11489000000000001</v>
      </c>
      <c r="D2" s="144">
        <v>0.11289999999999999</v>
      </c>
      <c r="E2" s="144">
        <v>0.11095000000000001</v>
      </c>
      <c r="F2" s="144">
        <v>0.10904</v>
      </c>
      <c r="G2" s="144">
        <v>0.10714</v>
      </c>
      <c r="H2" s="144">
        <v>0.10526999999999999</v>
      </c>
      <c r="I2" s="144">
        <v>0.10346</v>
      </c>
      <c r="J2" s="144">
        <v>0.10170999999999999</v>
      </c>
      <c r="K2" s="144">
        <v>0.10003000000000001</v>
      </c>
      <c r="L2" s="144">
        <v>9.8400000000000001E-2</v>
      </c>
      <c r="M2" s="144">
        <v>9.6829999999999999E-2</v>
      </c>
      <c r="N2" s="144">
        <v>9.5299999999999996E-2</v>
      </c>
      <c r="O2" s="144">
        <v>9.3820000000000001E-2</v>
      </c>
      <c r="P2" s="144">
        <v>9.237999999999999E-2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3.4099999999999998E-2</v>
      </c>
      <c r="D4" s="144">
        <v>3.3700000000000001E-2</v>
      </c>
      <c r="E4" s="144">
        <v>3.3309999999999999E-2</v>
      </c>
      <c r="F4" s="144">
        <v>3.295E-2</v>
      </c>
      <c r="G4" s="144">
        <v>3.2590000000000001E-2</v>
      </c>
      <c r="H4" s="144">
        <v>3.2240000000000005E-2</v>
      </c>
      <c r="I4" s="144">
        <v>3.1899999999999998E-2</v>
      </c>
      <c r="J4" s="144">
        <v>3.1560000000000005E-2</v>
      </c>
      <c r="K4" s="144">
        <v>3.124E-2</v>
      </c>
      <c r="L4" s="144">
        <v>3.092E-2</v>
      </c>
      <c r="M4" s="144">
        <v>3.0619999999999998E-2</v>
      </c>
      <c r="N4" s="144">
        <v>3.0329999999999999E-2</v>
      </c>
      <c r="O4" s="144">
        <v>3.005E-2</v>
      </c>
      <c r="P4" s="144">
        <v>2.9780000000000001E-2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0.19111637956847655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0.15705752308676238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0.18090895140048455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0.25883333333333336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0.4423333333333333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8.7050000000000001</v>
      </c>
      <c r="D13" s="143">
        <v>8.34</v>
      </c>
      <c r="E13" s="143">
        <v>7.9669999999999996</v>
      </c>
      <c r="F13" s="143">
        <v>7.641</v>
      </c>
      <c r="G13" s="143">
        <v>7.3390000000000004</v>
      </c>
      <c r="H13" s="143">
        <v>7.0460000000000003</v>
      </c>
      <c r="I13" s="143">
        <v>6.774</v>
      </c>
      <c r="J13" s="143">
        <v>6.5149999999999997</v>
      </c>
      <c r="K13" s="143">
        <v>5.907</v>
      </c>
      <c r="L13" s="143">
        <v>5.6470000000000002</v>
      </c>
      <c r="M13" s="143">
        <v>5.423</v>
      </c>
      <c r="N13" s="143">
        <v>5.2069999999999999</v>
      </c>
      <c r="O13" s="143">
        <v>5.0129999999999999</v>
      </c>
      <c r="P13" s="143">
        <v>4.8330000000000002</v>
      </c>
    </row>
    <row r="14" spans="1:16" x14ac:dyDescent="0.25">
      <c r="B14" s="16" t="s">
        <v>170</v>
      </c>
      <c r="C14" s="143">
        <f>maternal_mortality</f>
        <v>0.31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0.23600000000000002</v>
      </c>
      <c r="E2" s="92">
        <f>food_insecure</f>
        <v>0.23600000000000002</v>
      </c>
      <c r="F2" s="92">
        <f>food_insecure</f>
        <v>0.23600000000000002</v>
      </c>
      <c r="G2" s="92">
        <f>food_insecure</f>
        <v>0.23600000000000002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0.23600000000000002</v>
      </c>
      <c r="F5" s="92">
        <f>food_insecure</f>
        <v>0.23600000000000002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8.6179897953365101E-2</v>
      </c>
      <c r="D7" s="92">
        <f>diarrhoea_1_5mo/26</f>
        <v>8.3722996201923083E-2</v>
      </c>
      <c r="E7" s="92">
        <f>diarrhoea_6_11mo/26</f>
        <v>8.3722996201923083E-2</v>
      </c>
      <c r="F7" s="92">
        <f>diarrhoea_12_23mo/26</f>
        <v>7.5567331356538467E-2</v>
      </c>
      <c r="G7" s="92">
        <f>diarrhoea_24_59mo/26</f>
        <v>7.5567331356538467E-2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0.23600000000000002</v>
      </c>
      <c r="F8" s="92">
        <f>food_insecure</f>
        <v>0.23600000000000002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8.6179897953365101E-2</v>
      </c>
      <c r="D11" s="92">
        <f>diarrhoea_1_5mo/26</f>
        <v>8.3722996201923083E-2</v>
      </c>
      <c r="E11" s="92">
        <f>diarrhoea_6_11mo/26</f>
        <v>8.3722996201923083E-2</v>
      </c>
      <c r="F11" s="92">
        <f>diarrhoea_12_23mo/26</f>
        <v>7.5567331356538467E-2</v>
      </c>
      <c r="G11" s="92">
        <f>diarrhoea_24_59mo/26</f>
        <v>7.5567331356538467E-2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0.23600000000000002</v>
      </c>
      <c r="I14" s="92">
        <f>food_insecure</f>
        <v>0.23600000000000002</v>
      </c>
      <c r="J14" s="92">
        <f>food_insecure</f>
        <v>0.23600000000000002</v>
      </c>
      <c r="K14" s="92">
        <f>food_insecure</f>
        <v>0.23600000000000002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0.249</v>
      </c>
      <c r="M23" s="92">
        <f>famplan_unmet_need</f>
        <v>0.249</v>
      </c>
      <c r="N23" s="92">
        <f>famplan_unmet_need</f>
        <v>0.249</v>
      </c>
      <c r="O23" s="92">
        <f>famplan_unmet_need</f>
        <v>0.249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0.10324074217529317</v>
      </c>
      <c r="M24" s="92">
        <f>(1-food_insecure)*(0.49)+food_insecure*(0.7)</f>
        <v>0.53956000000000004</v>
      </c>
      <c r="N24" s="92">
        <f>(1-food_insecure)*(0.49)+food_insecure*(0.7)</f>
        <v>0.53956000000000004</v>
      </c>
      <c r="O24" s="92">
        <f>(1-food_insecure)*(0.49)+food_insecure*(0.7)</f>
        <v>0.53956000000000004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4.4246032360839918E-2</v>
      </c>
      <c r="M25" s="92">
        <f>(1-food_insecure)*(0.21)+food_insecure*(0.3)</f>
        <v>0.23124</v>
      </c>
      <c r="N25" s="92">
        <f>(1-food_insecure)*(0.21)+food_insecure*(0.3)</f>
        <v>0.23124</v>
      </c>
      <c r="O25" s="92">
        <f>(1-food_insecure)*(0.21)+food_insecure*(0.3)</f>
        <v>0.23124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4.3855693725586009E-2</v>
      </c>
      <c r="M26" s="92">
        <f>(1-food_insecure)*(0.3)</f>
        <v>0.22919999999999999</v>
      </c>
      <c r="N26" s="92">
        <f>(1-food_insecure)*(0.3)</f>
        <v>0.22919999999999999</v>
      </c>
      <c r="O26" s="92">
        <f>(1-food_insecure)*(0.3)</f>
        <v>0.22919999999999999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0.80865753173828092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2020-03-24T06:50:18Z</dcterms:modified>
</cp:coreProperties>
</file>