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6A3B3E9D-7FB0-4026-9227-53A26F3A06E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" i="2" s="1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I10" i="2" s="1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2" i="2"/>
  <c r="I18" i="2"/>
  <c r="I27" i="2"/>
  <c r="I29" i="2"/>
  <c r="A40" i="2"/>
  <c r="A22" i="2"/>
  <c r="A25" i="2"/>
  <c r="A29" i="2"/>
  <c r="I17" i="2"/>
  <c r="A19" i="2"/>
  <c r="A35" i="2"/>
  <c r="A28" i="2"/>
  <c r="A23" i="2"/>
  <c r="A39" i="2"/>
  <c r="A32" i="2"/>
  <c r="A21" i="2"/>
  <c r="A38" i="2"/>
  <c r="C8" i="51" l="1"/>
  <c r="C7" i="51"/>
  <c r="C6" i="51"/>
  <c r="I15" i="2"/>
  <c r="I13" i="2"/>
  <c r="I12" i="2"/>
  <c r="I11" i="2"/>
  <c r="I9" i="2"/>
  <c r="I8" i="2"/>
  <c r="I7" i="2"/>
  <c r="I4" i="2"/>
  <c r="I3" i="2"/>
  <c r="I2" i="2"/>
  <c r="A26" i="2"/>
  <c r="A16" i="2"/>
  <c r="A36" i="2"/>
  <c r="A30" i="2"/>
  <c r="A20" i="2"/>
  <c r="A18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3" i="2"/>
  <c r="A31" i="2"/>
  <c r="A24" i="2"/>
  <c r="A37" i="2"/>
  <c r="A17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64EEB21-D0CC-42B8-B7E1-2853264E09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072CC65-605D-43EA-937F-63CF1963C45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88505D63-2A00-4148-B7F5-B6A74883DC5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1FE4FAD-0B5A-4027-99C8-44F632C9D2F6}">
      <text>
        <r>
          <rPr>
            <sz val="9"/>
            <color indexed="81"/>
            <rFont val="Tahoma"/>
            <charset val="1"/>
          </rPr>
          <t>Source: World Bank Development Indicators (Region level)</t>
        </r>
      </text>
    </comment>
    <comment ref="C11" authorId="0" shapeId="0" xr:uid="{4B42ADE9-F8C3-4767-9823-50D165277799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31C11F33-D21C-4A46-8CF5-57FB017BF56E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2E90B1B4-929C-4B00-95C6-B3636697AC2A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E5540B8B-9F1D-4AD1-9EEB-A58EF36CCB1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11B32E97-6EA6-457D-B600-0F758B203C2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60DE267D-0BF6-4D86-8576-35BB0C45827D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918D20BB-D63B-4B7D-BC89-F47C28841EE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3434072B-354F-4475-9E2D-F801339F33F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BAF84B20-0FE1-480C-9584-2A79487BEC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F082C06-8651-493C-9064-0B3946BBCF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1A1D5C4-9BBD-43E7-94B6-3163788A57B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C82B37E-FC6D-48AF-9EFD-DEE6C2A3454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BE5ECAEF-6DEE-4828-B6C4-4009C600446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4222A9F-26CF-4BE7-97A6-AB8EB252235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70D5EAFE-3095-458A-BBB8-8C6756123A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F18D2F8-6160-4327-A5DE-53C540086BC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7263D2AA-5F5E-4ED8-8836-2960C7139C8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97ADDD4E-8919-4CF8-BE59-501C20DC834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E78BB91-A9BD-4706-894E-D558A417234E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299B213-3D52-4C83-9EB3-C9E1C830829D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75058DE3-B9D5-497B-8777-E9FED990C65B}">
      <text>
        <r>
          <rPr>
            <sz val="9"/>
            <color indexed="81"/>
            <rFont val="Tahoma"/>
            <charset val="1"/>
          </rPr>
          <t>Source: WHO Global Health Observatory (2015) (Region level)</t>
        </r>
      </text>
    </comment>
    <comment ref="C45" authorId="0" shapeId="0" xr:uid="{9F690725-B8BB-4DED-B1D2-B0BD9C0EFA49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AC38EE17-99A0-454C-8619-F8C5C572FB1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5BE79116-37EA-4365-939B-5FDDC79DDC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8D015328-C5E4-484A-ACC5-4749F00759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C7D947AD-028B-471D-8F9E-827FAD09C9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547BEC3C-07BE-4521-93EB-5894E9DF02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8FA67680-3F83-4B56-B355-31AFFF8E7F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789DD017-5B83-458C-B18A-B4C9DFAEDC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9997DC57-8834-4F49-91F5-52C8936E4A1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C29FBF6F-F8EC-42F7-9620-9C047B6FCA5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BFC30E19-E7C8-431D-8B91-0F30E2A866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C880EF7-2693-4BE8-ADBB-511BB97C59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81524E26-8BAD-4BAA-B179-8D10416BAD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2985152-6100-4CB2-B53C-9A51F71E99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0672D2B-7D16-462F-BBA8-6C3A82FD5B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F7883DC6-86C6-4FFF-B347-E8F646DCF1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F99057BA-4D33-44EB-8BF0-EEB7957003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10C8EEC-8301-4BA1-A36D-4AFB5B6DF3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A904341-F3E8-4284-86DE-761660E467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587178B6-DAFB-4B58-BB19-292713B0A4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83E2019A-F954-4630-88C4-7893A7E152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87178ED5-EE87-4075-883C-0F0CE29520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2C2FC68C-DF9D-4B6E-903A-E93EB64F0B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5BC1F6B-56B3-46E6-8184-A1A406C1EDF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F90BD1B-D962-4668-99C3-BB903EB1049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CA430F9-F6DC-4B0D-B3FA-D69A8777CA9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1112B43-3AF6-486E-B194-E52116CDAD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18A357E-7647-48C5-831B-EF34AB0F88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C379BC1F-5B16-4DCA-9464-DE02B0B842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37ECA5C-4809-4FEB-B900-5394BC7320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2D1BD491-90F0-4090-8D9A-87D16226C2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6E5B8C5-8818-4725-A6CC-A73FBAE665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C1E2656-4D7E-46B9-9CB4-30B48E2C7F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47E73D41-39A1-475F-84C4-9403FCDF2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95A100F-9B3C-4805-864D-0A1CD62651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006F7FC8-04C9-4661-B646-623C8FD701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461AFEF2-CE66-47B3-B11A-E89E4160AE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0DED20A-D0D3-4F97-9945-679E590814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55D9274D-C541-4A2D-8BE6-5955757235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7CEBD068-20D5-4A25-AC29-55FADCE844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B5F56299-6A24-46CC-8851-8493FCAD79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8EA53B8-8892-407A-8A79-5B99E8FA3B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287A535A-A6D6-47B9-8E4A-C3ED357344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075536DD-8360-4F47-BDD9-1699C2B95F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5F0FB056-9502-4CB9-96EE-4774F28950F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CB4CAE9-95BE-487D-ADF9-E8CCAF07D8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D0719A3A-5C71-4223-9F10-FD90B4F500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CEDED9B-FDED-4A69-BFD3-52E644278E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EF837D9D-64AB-4F84-A652-F3D66E3B5D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13306B6F-9325-40C5-B504-9A14EA2B4F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CC202270-CF6D-415A-9F6E-64C7E22804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39AB979-3AE6-48F7-A8BF-B021F04A28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C29B7BE1-E6DE-447F-9785-AEBB6E6CF6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E110995-DCBC-4307-AE0F-D0197440C2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430F9784-D818-4651-88C1-050A98CC06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0388C49-3AC6-460D-96DF-C64B871465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F4740A36-AD64-49CD-A755-099536A6F0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342B1FB-D698-4931-B9D0-369A38D7BC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69930F48-952B-4F73-A10C-71EF38A233A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D5809BA-36D3-4D22-9D6B-6E41BFF2EC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97D730A6-D13E-426C-8E74-61D264C660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575F73D-9AD9-4D27-87AD-56C373EC37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5123A23-DD44-49E7-9E94-06FC5308D6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3BD4CB3C-EF97-4DFD-B506-36486477AA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D99BF96D-A84D-4DDE-908B-8208A5F0C5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7E90E41-B3DA-4DBD-9567-73D988C395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FA21C20B-A659-4A01-93B4-D175ABC300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96703D48-EF78-4A00-B567-390E12ECEC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624815A7-499A-4F9F-A71F-68E12F7CEB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C077749B-4B7D-4C7A-9347-6081073651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45F67DDB-F7C2-477A-8775-B2B0C35E9F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1EA4163-B82D-48C4-937D-2F19801B49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16110B6-07F1-431E-B3E0-521748E2FE6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043B7C5E-2BEF-40A2-8EED-B4B81A84CA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012C234-3644-4CB2-A70B-7671BB9B5B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3DCD7A3-DBD2-4938-A64D-21900FB49E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1F282E84-3ABD-411F-A3FF-15BA57C090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7D8BFE9-8F84-4A80-9DD9-B9608970CB6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992149DE-55A8-46B7-8424-1CC41FEB2B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7FDB382F-D6B3-487A-94B1-AA8D7B7D51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96877E7B-1287-496E-A57E-8C820E3C8E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4BDA37E9-F132-4130-8EF6-61BD976B27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D5FB301-9BA5-49D8-8A62-00D6492BE7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31825B6A-0BDE-45A6-9B0E-E3003C2C30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FC6D9D3-9327-4F97-9053-1ED1A0B39ED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12E1D749-6D38-4AB9-A430-3D799CAACA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6FC3E5C-678B-4C50-81D0-C74B3AC72B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51C6289B-6BAE-411E-8AAB-A77DB53274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27565B0-D8C3-4448-81DC-A4C542301B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C3A7528-C357-4198-8E2B-B81916CF9E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AC29A0B-2CA8-414C-8F6F-C4406DB85C5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641FC20C-345F-49B5-9F24-39194675EA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E800A62-3AF7-4ADF-B702-F291B2A1FFD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51F3DEB5-A66A-4978-BF51-425060CB23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E4E0F486-92AE-4B42-BA33-E18A0B782A8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719D0573-3DE4-4BE8-8C86-B04BAAD4672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CC95FAE1-B745-4DE8-97BD-95046C05575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5D05E2E2-E944-43EE-B95F-30A756110E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267E4458-0552-42A9-8D05-6D20639400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AE4E312-EED9-48CE-8206-2435C6548C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66E3A0B-FD02-41DB-B5F5-E55CD8B5A8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24189DE-7BDD-4531-9E21-05275A3F81C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B04B029-B50C-456A-9130-1D971851410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451CF61-A863-4A8B-B3E7-05EAB66ED8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B9470653-AEC4-43BA-ADBA-047EA3DFAC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BF8D115A-DF71-4E85-98BE-5198C20019C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80223B6D-3432-4B2A-927A-AC06381171D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CFB94B0-1B5C-4F39-9807-09249AED99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87A849F6-25A9-4FB3-B210-A9B9E88C8F0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C4E05C6-571B-44E3-835A-D811560AF39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791D1B9F-D198-466B-A32C-F058D52D2F1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329E23A-12F8-44DA-A518-D598FD25C82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C3FFF702-EDA9-4BB3-9753-B67259C052C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7B237116-87BB-4FE2-A801-121476E256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B177F371-7D93-41EE-A9E9-345D5A61A40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4FD75BE7-0119-43E5-ACF6-C14E120CB5B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9C01A5FA-A5F1-4427-B1AD-4295607598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A690FED9-2B62-4BA7-A17C-D1F0B4B3AB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D2688850-723A-4BFC-8F44-DA9429D71D8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C46A9289-F25C-4D59-A5D0-495C7099135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6A48219E-87C9-4242-B2A0-2A43AEF4BFD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ADC7930-F0E6-428F-87E8-C81C4CBAF4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33C5195-0B99-400C-B0BF-B120CA71E44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1D2DED22-5BFB-4A32-AA8F-ECC661C44C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5C9F348F-BAA9-4CBC-B93E-1814FD7097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25E0C19-8DCB-428A-84B3-5775EE760B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89EFACE3-FED9-4A1A-9A52-69662ED3AC8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888F4A5-BE81-44C3-9BBF-E3758279BE0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2A3A5CC-5567-4A0A-B105-696BA1B6DB1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AE116602-293A-4FC8-9E50-0B04CB69603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E4D9067E-2FE2-48B2-857B-7F06F32B57B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35EC316E-6F9F-4044-A732-F0C6FB1DA1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CA12E906-596B-41F1-ACE9-BEF5D5B3928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A32871E-BC21-4849-9752-1B9C863230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E57B7CD-C655-4CBE-83E4-B3510085B4B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1C9C40E4-014E-43E1-860C-DF9F4F6D90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494186A-0F05-44D7-A78E-891F5BFCFA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09A9DCC-952E-497D-84FC-6BD29A34EA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912C4BA-ED7C-4914-9F90-C535AC586C0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2724DF54-4451-4DC3-9672-B99717ED49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22870713-CF9D-4A17-B4EA-55A9B51917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0CE2D2F4-0208-4930-83FB-F397721F65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A12EC5D7-AB8B-4253-B4C4-A468F9A91D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ABF63639-6DAC-4B21-9AF6-55F7CAC08E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D1D5F989-4AB2-4846-9787-E23618BF5E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5DB56AE6-79FE-45A6-A714-79E0774373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06547BC5-C39C-45E0-8484-9C22563B9D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8B7A2AFA-CD32-4D55-AE34-963FB243347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E3607C95-C2E4-42F0-AEDE-B56EF2A3AEB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C9BDD64-2127-4228-A275-EDFB7FF7DA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F841C832-7636-498A-9759-EA81D2B24E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C1A8B2E0-B960-4035-9C62-CE0BAAEDDA0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162F1C62-D9D4-48D6-8F3B-307C51971C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6577CA74-70CB-4B17-8915-D1C1FAC74361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8" authorId="0" shapeId="0" xr:uid="{71A65F9C-A2B2-4C77-BF56-51AC2582A4D2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8" authorId="0" shapeId="0" xr:uid="{0E003CC0-DDF6-49CB-93FF-C31C4355935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8" authorId="0" shapeId="0" xr:uid="{B1561717-0AE6-4F23-B5CD-C7F185F4253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8" authorId="0" shapeId="0" xr:uid="{E08FED9F-8B40-46F8-96C9-50CA997D232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9" authorId="0" shapeId="0" xr:uid="{705148B7-FF37-4D08-841C-52AF4044ACC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F432388B-3056-4E19-A761-48C93BEF774A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EB465469-254D-42E9-B500-3E62E86CA862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21C72398-54AB-465D-A0BD-BDA4CBA2A38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5D2D438C-5698-4111-AD40-2E49BE03178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C28E452F-4653-4DEC-9653-20BB9BE0460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16AC83E5-B511-4E30-B63A-E6E1A532492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41063687-5511-4A97-AF26-E7E04CEC8CCF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F081C9E2-94E3-48A0-8DF7-1D87098AEA2F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E9847553-2E64-4936-A57A-4D0A018645D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FF14EFAF-7938-47FA-9209-F0EDC5F65F8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2C17A6EF-2077-424A-89A2-37E620BF673B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C007F98F-7A93-4666-B71E-7F7D9E4DCA4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B5BAB0AE-F209-4086-889C-83C6488CF49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F05AA6AE-64F6-4FCC-9A4B-09DFF030CD9E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E332BF12-B329-4983-BBF8-32327CF629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0D84373A-8CD9-4AE6-A37B-E1FF017DF4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F3AB4A73-2761-4443-AE9A-1A9663ECE96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49C7E7A-7239-47AF-A2BF-02635A9141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B15F3494-E751-4C47-8453-B60AC756612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E46B730D-59B9-49C1-923A-4854ACB8D62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E1B2CF2A-424D-45E4-A39B-A1889B572D7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D06BBDDF-158B-40EB-ACE5-68E9BA02F15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3FA26D58-E969-496B-BE62-EBEFB0FBA62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70BCED3-EB19-4F17-BEBF-0987C34005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41C9EFEB-840A-4EFA-BF81-7DEF3569A9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E2FA17B1-9790-4D72-9F20-E31FE6D333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CEC526F9-FA3E-4FAD-8246-E75F4112A5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75B584BA-2E8A-4FC5-8CB2-005886DA350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31DA6B69-4D00-46E0-A645-DF785306B82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FC27876B-F63D-499B-99D4-195A024CA89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6917EE0-580D-475A-9BBA-2BDBFD0709A0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C8EC287-D482-4BA5-97D5-C40AEFE34E9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1F4A73E7-EB23-466E-9A46-279C7B65814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BBF890CE-73B7-4E9D-ACD8-AE8B3795123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F87A9B39-C30E-4F3D-8E0F-E82ECCF95AD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1A169FA-2022-484E-8B02-5E26AEE8A0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C70BC6B-6220-4166-9536-80BA93AAF6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23E96C45-5224-4A8C-A28E-0BA61F256F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34F8CCF4-E73E-4E7D-A199-E26D571ACE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B08DD9E1-42FB-4212-A9CC-CF7FD5CB09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E9F3B616-9380-4D1E-AB44-B5BD59BFD6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E05CEDE-7D42-49A1-AB51-29968053F1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149ACD4E-2B73-419E-89AB-F7488187800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16A29070-F50C-4646-B4D5-779D26A31B0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7453519-7FF4-4C1D-9B93-E949545296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16BB620-FB20-4496-BE36-049A235A76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93533D4B-F8CD-4E56-BE6E-8F919BF8D8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7A75C43E-7C9B-4237-9C43-FB19F18D54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64146C2C-C144-4251-97A0-F38EB78C74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51093BEC-20C8-42DE-A3DD-7BFDDB6E8D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48B545D-6D8D-41FB-BEA9-8AA66441C53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6AE283CB-498D-4AEE-AC9A-05231784FA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A934CB2-36F3-483B-9823-E287F4894D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1C31CED1-A0F3-4951-ABC5-6248BEA057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11DB0F0E-4B2D-4F91-984E-826B3D38A9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6323336B-5F07-462E-917E-29BC53C9439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09F15AE2-3944-416F-B24C-09BBB9689D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C2ABFCA4-585D-4B05-8CFB-52734EB9A2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E980C085-BA48-448D-9BD1-93C0D8270E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CB258C6-B91A-42B9-9F49-2D0FFECC54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7BFE3D0-B403-4465-9010-FD8867F74B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0DA50CCC-AE0C-4E0D-9016-F3B564810C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93A946F-53D1-4D8F-846C-A0B51DAC93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EC8D7586-3698-488D-8F76-84F21CADD5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FFE2F965-99C3-4214-AEB0-3E9301E2EA8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B30CA797-A8FD-4C1C-8119-7CD6AB3ABA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D4CD079F-9B44-495C-A579-2795087D0C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A9CF36E9-E120-42B2-A1A9-08D274B639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150A04B-4D2E-4124-A510-43772B4189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E90CDB1-BB1E-4B2E-9AA4-C93116072E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BB64F0A9-1438-4C40-BAA8-D5675CEE16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5F60D16C-5FA8-4920-97CF-69DD28D5E4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1C249F4B-EF5E-4BBC-8750-6531EFC032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40352A30-CA2E-407D-91B3-939BDE06A0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4D271325-1100-48DB-8A22-A87BD7C6E4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0001A77D-9A72-4402-894D-D2038C3581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E5A0E92C-3B8E-40E2-85C9-F24A7046BA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882EE22-5395-4A54-9E53-8AECA6B0B87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BB2544C1-8BE7-42B3-942F-4B937A53CBD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871EE97-6FA8-421B-96CE-5BD97C7DF5B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C026094E-E6E2-4282-B834-3C3F77D009C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DE40B48F-C0F1-4367-9E82-269CEDA59D0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194BAC90-2361-44F5-A591-09E896C3951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4145843A-B656-41C5-BC5B-D590DBE254F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98F0550B-AFD0-457F-B826-CC58EDFF823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255D5E57-CDAA-44DF-AEE1-E5C194732B0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7D44F2F-8BDA-4FDF-8042-F852015CF1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903A5C09-253B-4B95-9762-24F9572C4F8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A40608F6-61BA-4D8B-834F-5E674B05807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F9EBFA63-F7D7-4884-A3C8-EC2C133B551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F7D95BCD-085C-4FA1-B055-77C465AD7A0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AFFFD3DA-D009-4837-9CAA-B0461E83F65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0F95BD5E-2583-4705-A8AD-FBBAC751321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B6D545A-7F12-444E-A51E-351C71655F8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76CEEF90-D3D5-45F3-9E50-D0468D4E83E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31BB0B44-DCC2-4D7B-92FF-114255FF1F4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362DB214-4C3D-45A9-9031-89191ECD79E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0A0B3306-84E6-4079-BE9E-BD4CF6D00D2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29D891A3-232E-4774-B1F1-6CC1C4067F4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97A1C1B4-597C-4A7E-B210-1ECAEBF3F3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412AC8F-FD64-4592-92BC-B9F5E0FD84E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ED78523-EBEA-4993-A8F7-E9A2A31C987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66BA04A-7357-4729-AEE3-C684A2069B0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0366079B-E320-4B05-ADAB-50A587CFF914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6380DD74-6E73-4D69-975C-CDE39729AE8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8B65ADE-6B52-4D9A-A15C-988D74FBC38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525B84E-150A-40E0-A9A8-5B31CA6F589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53BB5DD0-BD26-4C09-B72D-CBDC7BE342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8CF0225E-E596-4D8E-975A-097D3F09A1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2FC817E-AF2A-4043-B610-2366B3A7E86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8A0E2B5-8C46-4DDF-A336-97754DFA941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0D170392-7AF0-4397-BBDE-2C59C4E49E1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C6A135D-D9C7-436E-9DA1-AD36E3FAC56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94D03E45-D23D-4C1D-A59E-B0FA42E11CE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7A2A577B-EB10-4CFB-946F-F5389786801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FD70BB78-2466-4C74-9DD5-B06106F6BD5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9930862D-EEEB-4EC8-B416-F3BBBDAE01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773A9BF-26D7-4BD2-A5B9-C77244EB727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479EA326-44FB-43C6-8112-2A02DE85032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7F0261B-C928-4DCA-997F-7D5DBA7069F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3CEF291-98C2-4F97-A58B-0CE5EB19619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2ACE42AF-5E6B-40C7-A899-F232714ABB6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4FFEB4B0-29A8-4A54-AC5E-DF0EBF00A77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E12925BD-30FE-4F8C-8DC9-4EFAF419945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BD007AC-4B8A-4D5A-B7D4-D0CAAF1C460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C7E9A10-1D78-4CE0-9C97-5EBC69B81B4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33091990-E473-4C7C-B0FB-FFDD6D23DB4C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C295E5A-C5C1-416F-8050-7AFB71E723A9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ADFC2445-2FF7-495A-B954-4F4EE165D96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B719F6D-0B10-450B-A153-2371CACB89A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613CD351-BF7F-411E-A587-E1E80379DDF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F7910B38-ECC3-4509-AFA6-1BCE5C04F57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280AFDA-9001-4CAD-B934-9BFCBAA6219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CBEA64E4-1C95-4F18-AB10-3119DB0D150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A78627E7-6319-4B5E-A7DF-0067D123DED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CA0B820B-7E42-46F0-A664-307CCFA1BB2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733D059-40B8-473C-9331-4B2703D6939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86CA43E1-7DBA-4EB9-98B0-5ACA3B8C140F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D691D03-D3C7-4E83-BC04-C0F67CF9B8A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<sst xmlns="http://schemas.openxmlformats.org/spreadsheetml/2006/main" count="1102" uniqueCount="271">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</sst>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9560587</v>
      </c>
    </row>
    <row r="8" spans="1:3" ht="15" customHeight="1" x14ac:dyDescent="0.25">
      <c r="B8" s="7" t="s">
        <v>106</v>
      </c>
      <c r="C8" s="70">
        <v>0.13200000000000001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0.91188728330000002</v>
      </c>
    </row>
    <row r="11" spans="1:3" ht="15" customHeight="1" x14ac:dyDescent="0.25">
      <c r="B11" s="7" t="s">
        <v>108</v>
      </c>
      <c r="C11" s="70">
        <v>0.78299999999999992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0.249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6.6199999999999995E-2</v>
      </c>
    </row>
    <row r="24" spans="1:3" ht="15" customHeight="1" x14ac:dyDescent="0.25">
      <c r="B24" s="20" t="s">
        <v>102</v>
      </c>
      <c r="C24" s="71">
        <v>0.53720000000000001</v>
      </c>
    </row>
    <row r="25" spans="1:3" ht="15" customHeight="1" x14ac:dyDescent="0.25">
      <c r="B25" s="20" t="s">
        <v>103</v>
      </c>
      <c r="C25" s="71">
        <v>0.36980000000000002</v>
      </c>
    </row>
    <row r="26" spans="1:3" ht="15" customHeight="1" x14ac:dyDescent="0.25">
      <c r="B26" s="20" t="s">
        <v>104</v>
      </c>
      <c r="C26" s="71">
        <v>2.6800000000000001E-2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3.3</v>
      </c>
    </row>
    <row r="38" spans="1:5" ht="15" customHeight="1" x14ac:dyDescent="0.25">
      <c r="B38" s="16" t="s">
        <v>91</v>
      </c>
      <c r="C38" s="75">
        <v>6.5</v>
      </c>
      <c r="D38" s="17"/>
      <c r="E38" s="18"/>
    </row>
    <row r="39" spans="1:5" ht="15" customHeight="1" x14ac:dyDescent="0.25">
      <c r="B39" s="16" t="s">
        <v>90</v>
      </c>
      <c r="C39" s="75">
        <v>7.6</v>
      </c>
      <c r="D39" s="17"/>
      <c r="E39" s="17"/>
    </row>
    <row r="40" spans="1:5" ht="15" customHeight="1" x14ac:dyDescent="0.25">
      <c r="B40" s="16" t="s">
        <v>171</v>
      </c>
      <c r="C40" s="75">
        <v>0.25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2.770480944</v>
      </c>
      <c r="D51" s="17"/>
    </row>
    <row r="52" spans="1:4" ht="15" customHeight="1" x14ac:dyDescent="0.25">
      <c r="B52" s="16" t="s">
        <v>125</v>
      </c>
      <c r="C52" s="76">
        <v>2.30694272171</v>
      </c>
    </row>
    <row r="53" spans="1:4" ht="15.75" customHeight="1" x14ac:dyDescent="0.25">
      <c r="B53" s="16" t="s">
        <v>126</v>
      </c>
      <c r="C53" s="76">
        <v>2.30694272171</v>
      </c>
    </row>
    <row r="54" spans="1:4" ht="15.75" customHeight="1" x14ac:dyDescent="0.25">
      <c r="B54" s="16" t="s">
        <v>127</v>
      </c>
      <c r="C54" s="76">
        <v>1.48326085791</v>
      </c>
    </row>
    <row r="55" spans="1:4" ht="15.75" customHeight="1" x14ac:dyDescent="0.25">
      <c r="B55" s="16" t="s">
        <v>128</v>
      </c>
      <c r="C55" s="76">
        <v>1.48326085791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0.60713694975776344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87.39822860468739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40.538396857225337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874.83688528420214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8.6803164574109992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2.137862571707231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2.137862571707231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2.137862571707231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2.137862571707231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13.670696301021248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13.670696301021248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1.3774621009165964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20.029543337029395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20.029543337029395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20.029543337029395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91.743451097569121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23.936529507758564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4.6909106979920177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19.231364691512578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19.230326241316707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6.7006461320804718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11.780514334417804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2.1336319894245133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180.67794505128731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2.0647500222010295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3.0253476710734959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0.72199999999999998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0.96900000000000008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0.87400000000000011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3.9942731514207441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3.0464698771879353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2.770480944</v>
      </c>
      <c r="C2" s="26">
        <f>'Baseline year population inputs'!C52</f>
        <v>2.30694272171</v>
      </c>
      <c r="D2" s="26">
        <f>'Baseline year population inputs'!C53</f>
        <v>2.30694272171</v>
      </c>
      <c r="E2" s="26">
        <f>'Baseline year population inputs'!C54</f>
        <v>1.48326085791</v>
      </c>
      <c r="F2" s="26">
        <f>'Baseline year population inputs'!C55</f>
        <v>1.48326085791</v>
      </c>
    </row>
    <row r="3" spans="1:6" ht="15.75" customHeight="1" x14ac:dyDescent="0.25">
      <c r="A3" s="3" t="s">
        <v>65</v>
      </c>
      <c r="B3" s="26">
        <f>frac_mam_1month * 2.6</f>
        <v>0.18200000000000002</v>
      </c>
      <c r="C3" s="26">
        <f>frac_mam_1_5months * 2.6</f>
        <v>0.18200000000000002</v>
      </c>
      <c r="D3" s="26">
        <f>frac_mam_6_11months * 2.6</f>
        <v>0.10659999999999999</v>
      </c>
      <c r="E3" s="26">
        <f>frac_mam_12_23months * 2.6</f>
        <v>6.2400000000000004E-2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0.1326</v>
      </c>
      <c r="C4" s="26">
        <f>frac_sam_1_5months * 2.6</f>
        <v>0.1326</v>
      </c>
      <c r="D4" s="26">
        <f>frac_sam_6_11months * 2.6</f>
        <v>5.9799999999999999E-2</v>
      </c>
      <c r="E4" s="26">
        <f>frac_sam_12_23months * 2.6</f>
        <v>3.3800000000000004E-2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1864007.946</v>
      </c>
      <c r="C2" s="78">
        <v>3098980</v>
      </c>
      <c r="D2" s="78">
        <v>9349222</v>
      </c>
      <c r="E2" s="78">
        <v>906882</v>
      </c>
      <c r="F2" s="78">
        <v>481042</v>
      </c>
      <c r="G2" s="22">
        <f t="shared" ref="G2:G40" si="0">C2+D2+E2+F2</f>
        <v>13836126</v>
      </c>
      <c r="H2" s="22">
        <f t="shared" ref="H2:H40" si="1">(B2 + stillbirth*B2/(1000-stillbirth))/(1-abortion)</f>
        <v>2152222.8718890175</v>
      </c>
      <c r="I2" s="22">
        <f>G2-H2</f>
        <v>11683903.128110982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1815933.11</v>
      </c>
      <c r="C3" s="78">
        <v>3202000</v>
      </c>
      <c r="D3" s="78">
        <v>8673000</v>
      </c>
      <c r="E3" s="78">
        <v>947000</v>
      </c>
      <c r="F3" s="78">
        <v>509000</v>
      </c>
      <c r="G3" s="22">
        <f t="shared" si="0"/>
        <v>13331000</v>
      </c>
      <c r="H3" s="22">
        <f t="shared" si="1"/>
        <v>2096714.6527188441</v>
      </c>
      <c r="I3" s="22">
        <f t="shared" ref="I3:I15" si="3">G3-H3</f>
        <v>11234285.347281156</v>
      </c>
    </row>
    <row r="4" spans="1:9" ht="15.75" customHeight="1" x14ac:dyDescent="0.25">
      <c r="A4" s="7">
        <f t="shared" si="2"/>
        <v>2019</v>
      </c>
      <c r="B4" s="77">
        <v>1767332.2239999999</v>
      </c>
      <c r="C4" s="78">
        <v>3321000</v>
      </c>
      <c r="D4" s="78">
        <v>8056000</v>
      </c>
      <c r="E4" s="78">
        <v>979000</v>
      </c>
      <c r="F4" s="78">
        <v>541000</v>
      </c>
      <c r="G4" s="22">
        <f t="shared" si="0"/>
        <v>12897000</v>
      </c>
      <c r="H4" s="22">
        <f t="shared" si="1"/>
        <v>2040599.0451283648</v>
      </c>
      <c r="I4" s="22">
        <f t="shared" si="3"/>
        <v>10856400.954871636</v>
      </c>
    </row>
    <row r="5" spans="1:9" ht="15.75" customHeight="1" x14ac:dyDescent="0.25">
      <c r="A5" s="7">
        <f t="shared" si="2"/>
        <v>2020</v>
      </c>
      <c r="B5" s="77">
        <v>1718337.24</v>
      </c>
      <c r="C5" s="78">
        <v>3428000</v>
      </c>
      <c r="D5" s="78">
        <v>7551000</v>
      </c>
      <c r="E5" s="78">
        <v>1001000</v>
      </c>
      <c r="F5" s="78">
        <v>576000</v>
      </c>
      <c r="G5" s="22">
        <f t="shared" si="0"/>
        <v>12556000</v>
      </c>
      <c r="H5" s="22">
        <f t="shared" si="1"/>
        <v>1984028.4036786228</v>
      </c>
      <c r="I5" s="22">
        <f t="shared" si="3"/>
        <v>10571971.596321378</v>
      </c>
    </row>
    <row r="6" spans="1:9" ht="15.75" customHeight="1" x14ac:dyDescent="0.25">
      <c r="A6" s="7">
        <f t="shared" si="2"/>
        <v>2021</v>
      </c>
      <c r="B6" s="77">
        <v>1682011.0315999999</v>
      </c>
      <c r="C6" s="78">
        <v>3530000</v>
      </c>
      <c r="D6" s="78">
        <v>7161000</v>
      </c>
      <c r="E6" s="78">
        <v>1016000</v>
      </c>
      <c r="F6" s="78">
        <v>615000</v>
      </c>
      <c r="G6" s="22">
        <f t="shared" si="0"/>
        <v>12322000</v>
      </c>
      <c r="H6" s="22">
        <f t="shared" si="1"/>
        <v>1942085.3976226351</v>
      </c>
      <c r="I6" s="22">
        <f t="shared" si="3"/>
        <v>10379914.602377364</v>
      </c>
    </row>
    <row r="7" spans="1:9" ht="15.75" customHeight="1" x14ac:dyDescent="0.25">
      <c r="A7" s="7">
        <f t="shared" si="2"/>
        <v>2022</v>
      </c>
      <c r="B7" s="77">
        <v>1645441.4987999997</v>
      </c>
      <c r="C7" s="78">
        <v>3615000</v>
      </c>
      <c r="D7" s="78">
        <v>6887000</v>
      </c>
      <c r="E7" s="78">
        <v>1020000</v>
      </c>
      <c r="F7" s="78">
        <v>657000</v>
      </c>
      <c r="G7" s="22">
        <f t="shared" si="0"/>
        <v>12179000</v>
      </c>
      <c r="H7" s="22">
        <f t="shared" si="1"/>
        <v>1899861.4440845873</v>
      </c>
      <c r="I7" s="22">
        <f t="shared" si="3"/>
        <v>10279138.555915413</v>
      </c>
    </row>
    <row r="8" spans="1:9" ht="15.75" customHeight="1" x14ac:dyDescent="0.25">
      <c r="A8" s="7">
        <f t="shared" si="2"/>
        <v>2023</v>
      </c>
      <c r="B8" s="77">
        <v>1608671.6583999996</v>
      </c>
      <c r="C8" s="78">
        <v>3694000</v>
      </c>
      <c r="D8" s="78">
        <v>6724000</v>
      </c>
      <c r="E8" s="78">
        <v>1020000</v>
      </c>
      <c r="F8" s="78">
        <v>701000</v>
      </c>
      <c r="G8" s="22">
        <f t="shared" si="0"/>
        <v>12139000</v>
      </c>
      <c r="H8" s="22">
        <f t="shared" si="1"/>
        <v>1857406.2111686491</v>
      </c>
      <c r="I8" s="22">
        <f t="shared" si="3"/>
        <v>10281593.788831351</v>
      </c>
    </row>
    <row r="9" spans="1:9" ht="15.75" customHeight="1" x14ac:dyDescent="0.25">
      <c r="A9" s="7">
        <f t="shared" si="2"/>
        <v>2024</v>
      </c>
      <c r="B9" s="77">
        <v>1571687.7787999995</v>
      </c>
      <c r="C9" s="78">
        <v>3790000</v>
      </c>
      <c r="D9" s="78">
        <v>6645000</v>
      </c>
      <c r="E9" s="78">
        <v>1018000</v>
      </c>
      <c r="F9" s="78">
        <v>747000</v>
      </c>
      <c r="G9" s="22">
        <f t="shared" si="0"/>
        <v>12200000</v>
      </c>
      <c r="H9" s="22">
        <f t="shared" si="1"/>
        <v>1814703.8440799685</v>
      </c>
      <c r="I9" s="22">
        <f t="shared" si="3"/>
        <v>10385296.155920032</v>
      </c>
    </row>
    <row r="10" spans="1:9" ht="15.75" customHeight="1" x14ac:dyDescent="0.25">
      <c r="A10" s="7">
        <f t="shared" si="2"/>
        <v>2025</v>
      </c>
      <c r="B10" s="77">
        <v>1534500.4380000001</v>
      </c>
      <c r="C10" s="78">
        <v>3913000</v>
      </c>
      <c r="D10" s="78">
        <v>6632000</v>
      </c>
      <c r="E10" s="78">
        <v>1019000</v>
      </c>
      <c r="F10" s="78">
        <v>790000</v>
      </c>
      <c r="G10" s="22">
        <f t="shared" si="0"/>
        <v>12354000</v>
      </c>
      <c r="H10" s="22">
        <f t="shared" si="1"/>
        <v>1771766.5564003536</v>
      </c>
      <c r="I10" s="22">
        <f t="shared" si="3"/>
        <v>10582233.443599647</v>
      </c>
    </row>
    <row r="11" spans="1:9" ht="15.75" customHeight="1" x14ac:dyDescent="0.25">
      <c r="A11" s="7">
        <f t="shared" si="2"/>
        <v>2026</v>
      </c>
      <c r="B11" s="77">
        <v>1507675.1151999999</v>
      </c>
      <c r="C11" s="78">
        <v>4056000</v>
      </c>
      <c r="D11" s="78">
        <v>6684000</v>
      </c>
      <c r="E11" s="78">
        <v>1023000</v>
      </c>
      <c r="F11" s="78">
        <v>833000</v>
      </c>
      <c r="G11" s="22">
        <f t="shared" si="0"/>
        <v>12596000</v>
      </c>
      <c r="H11" s="22">
        <f t="shared" si="1"/>
        <v>1740793.4731579463</v>
      </c>
      <c r="I11" s="22">
        <f t="shared" si="3"/>
        <v>10855206.526842054</v>
      </c>
    </row>
    <row r="12" spans="1:9" ht="15.75" customHeight="1" x14ac:dyDescent="0.25">
      <c r="A12" s="7">
        <f t="shared" si="2"/>
        <v>2027</v>
      </c>
      <c r="B12" s="77">
        <v>1480584.4915999998</v>
      </c>
      <c r="C12" s="78">
        <v>4221000</v>
      </c>
      <c r="D12" s="78">
        <v>6808000</v>
      </c>
      <c r="E12" s="78">
        <v>1030000</v>
      </c>
      <c r="F12" s="78">
        <v>875000</v>
      </c>
      <c r="G12" s="22">
        <f t="shared" si="0"/>
        <v>12934000</v>
      </c>
      <c r="H12" s="22">
        <f t="shared" si="1"/>
        <v>1709514.0680187277</v>
      </c>
      <c r="I12" s="22">
        <f t="shared" si="3"/>
        <v>11224485.931981273</v>
      </c>
    </row>
    <row r="13" spans="1:9" ht="15.75" customHeight="1" x14ac:dyDescent="0.25">
      <c r="A13" s="7">
        <f t="shared" si="2"/>
        <v>2028</v>
      </c>
      <c r="B13" s="77">
        <v>1453225.6583999996</v>
      </c>
      <c r="C13" s="78">
        <v>4385000</v>
      </c>
      <c r="D13" s="78">
        <v>6989000</v>
      </c>
      <c r="E13" s="78">
        <v>1041000</v>
      </c>
      <c r="F13" s="78">
        <v>915000</v>
      </c>
      <c r="G13" s="22">
        <f t="shared" si="0"/>
        <v>13330000</v>
      </c>
      <c r="H13" s="22">
        <f t="shared" si="1"/>
        <v>1677924.9824208936</v>
      </c>
      <c r="I13" s="22">
        <f t="shared" si="3"/>
        <v>11652075.017579107</v>
      </c>
    </row>
    <row r="14" spans="1:9" ht="15.75" customHeight="1" x14ac:dyDescent="0.25">
      <c r="A14" s="7">
        <f t="shared" si="2"/>
        <v>2029</v>
      </c>
      <c r="B14" s="77">
        <v>1425627.2575999997</v>
      </c>
      <c r="C14" s="78">
        <v>4515000</v>
      </c>
      <c r="D14" s="78">
        <v>7201000</v>
      </c>
      <c r="E14" s="78">
        <v>1056000</v>
      </c>
      <c r="F14" s="78">
        <v>947000</v>
      </c>
      <c r="G14" s="22">
        <f t="shared" si="0"/>
        <v>13719000</v>
      </c>
      <c r="H14" s="22">
        <f t="shared" si="1"/>
        <v>1646059.2870214812</v>
      </c>
      <c r="I14" s="22">
        <f t="shared" si="3"/>
        <v>12072940.712978519</v>
      </c>
    </row>
    <row r="15" spans="1:9" ht="15.75" customHeight="1" x14ac:dyDescent="0.25">
      <c r="A15" s="7">
        <f t="shared" si="2"/>
        <v>2030</v>
      </c>
      <c r="B15" s="77">
        <v>1397837.1199999999</v>
      </c>
      <c r="C15" s="78">
        <v>4590000</v>
      </c>
      <c r="D15" s="78">
        <v>7430000</v>
      </c>
      <c r="E15" s="78">
        <v>1077000</v>
      </c>
      <c r="F15" s="78">
        <v>970000</v>
      </c>
      <c r="G15" s="22">
        <f t="shared" si="0"/>
        <v>14067000</v>
      </c>
      <c r="H15" s="22">
        <f t="shared" si="1"/>
        <v>1613972.2082705507</v>
      </c>
      <c r="I15" s="22">
        <f t="shared" si="3"/>
        <v>12453027.79172945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127.00831904489743</v>
      </c>
      <c r="I17" s="22">
        <f t="shared" si="4"/>
        <v>-127.00831904489743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6.9403950934315553E-3</v>
      </c>
    </row>
    <row r="4" spans="1:8" ht="15.75" customHeight="1" x14ac:dyDescent="0.25">
      <c r="B4" s="24" t="s">
        <v>7</v>
      </c>
      <c r="C4" s="79">
        <v>0.14802308301043376</v>
      </c>
    </row>
    <row r="5" spans="1:8" ht="15.75" customHeight="1" x14ac:dyDescent="0.25">
      <c r="B5" s="24" t="s">
        <v>8</v>
      </c>
      <c r="C5" s="79">
        <v>6.6016509627949221E-2</v>
      </c>
    </row>
    <row r="6" spans="1:8" ht="15.75" customHeight="1" x14ac:dyDescent="0.25">
      <c r="B6" s="24" t="s">
        <v>10</v>
      </c>
      <c r="C6" s="79">
        <v>0.10072010141913942</v>
      </c>
    </row>
    <row r="7" spans="1:8" ht="15.75" customHeight="1" x14ac:dyDescent="0.25">
      <c r="B7" s="24" t="s">
        <v>13</v>
      </c>
      <c r="C7" s="79">
        <v>0.13712331460092553</v>
      </c>
    </row>
    <row r="8" spans="1:8" ht="15.75" customHeight="1" x14ac:dyDescent="0.25">
      <c r="B8" s="24" t="s">
        <v>14</v>
      </c>
      <c r="C8" s="79">
        <v>8.3171126834106186E-6</v>
      </c>
    </row>
    <row r="9" spans="1:8" ht="15.75" customHeight="1" x14ac:dyDescent="0.25">
      <c r="B9" s="24" t="s">
        <v>27</v>
      </c>
      <c r="C9" s="79">
        <v>0.23361976100549306</v>
      </c>
    </row>
    <row r="10" spans="1:8" ht="15.75" customHeight="1" x14ac:dyDescent="0.25">
      <c r="B10" s="24" t="s">
        <v>15</v>
      </c>
      <c r="C10" s="79">
        <v>0.3075485181299441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1.9471042829305701E-2</v>
      </c>
      <c r="D14" s="79">
        <v>1.9471042829305701E-2</v>
      </c>
      <c r="E14" s="79">
        <v>1.1813656148399698E-2</v>
      </c>
      <c r="F14" s="79">
        <v>1.1813656148399698E-2</v>
      </c>
    </row>
    <row r="15" spans="1:8" ht="15.75" customHeight="1" x14ac:dyDescent="0.25">
      <c r="B15" s="24" t="s">
        <v>16</v>
      </c>
      <c r="C15" s="79">
        <v>0.18286165262510401</v>
      </c>
      <c r="D15" s="79">
        <v>0.18286165262510401</v>
      </c>
      <c r="E15" s="79">
        <v>7.7444500582515105E-2</v>
      </c>
      <c r="F15" s="79">
        <v>7.7444500582515105E-2</v>
      </c>
    </row>
    <row r="16" spans="1:8" ht="15.75" customHeight="1" x14ac:dyDescent="0.25">
      <c r="B16" s="24" t="s">
        <v>17</v>
      </c>
      <c r="C16" s="79">
        <v>2.2760883495995601E-2</v>
      </c>
      <c r="D16" s="79">
        <v>2.2760883495995601E-2</v>
      </c>
      <c r="E16" s="79">
        <v>3.2769674588524901E-2</v>
      </c>
      <c r="F16" s="79">
        <v>3.2769674588524901E-2</v>
      </c>
    </row>
    <row r="17" spans="1:8" ht="15.75" customHeight="1" x14ac:dyDescent="0.25">
      <c r="B17" s="24" t="s">
        <v>18</v>
      </c>
      <c r="C17" s="79">
        <v>1.41623228150025E-4</v>
      </c>
      <c r="D17" s="79">
        <v>1.41623228150025E-4</v>
      </c>
      <c r="E17" s="79">
        <v>2.5581865335858397E-4</v>
      </c>
      <c r="F17" s="79">
        <v>2.5581865335858397E-4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7.7262397279137909E-4</v>
      </c>
      <c r="D19" s="79">
        <v>7.7262397279137909E-4</v>
      </c>
      <c r="E19" s="79">
        <v>2.6744021184144302E-4</v>
      </c>
      <c r="F19" s="79">
        <v>2.6744021184144302E-4</v>
      </c>
    </row>
    <row r="20" spans="1:8" ht="15.75" customHeight="1" x14ac:dyDescent="0.25">
      <c r="B20" s="24" t="s">
        <v>21</v>
      </c>
      <c r="C20" s="79">
        <v>0.12440698787952199</v>
      </c>
      <c r="D20" s="79">
        <v>0.12440698787952199</v>
      </c>
      <c r="E20" s="79">
        <v>3.9642373923129699E-2</v>
      </c>
      <c r="F20" s="79">
        <v>3.9642373923129699E-2</v>
      </c>
    </row>
    <row r="21" spans="1:8" ht="15.75" customHeight="1" x14ac:dyDescent="0.25">
      <c r="B21" s="24" t="s">
        <v>22</v>
      </c>
      <c r="C21" s="79">
        <v>0.12579531197348301</v>
      </c>
      <c r="D21" s="79">
        <v>0.12579531197348301</v>
      </c>
      <c r="E21" s="79">
        <v>0.38930927807796001</v>
      </c>
      <c r="F21" s="79">
        <v>0.38930927807796001</v>
      </c>
    </row>
    <row r="22" spans="1:8" ht="15.75" customHeight="1" x14ac:dyDescent="0.25">
      <c r="B22" s="24" t="s">
        <v>23</v>
      </c>
      <c r="C22" s="79">
        <v>0.52378987399564825</v>
      </c>
      <c r="D22" s="79">
        <v>0.52378987399564825</v>
      </c>
      <c r="E22" s="79">
        <v>0.44849725781427052</v>
      </c>
      <c r="F22" s="79">
        <v>0.44849725781427052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5.4199999999999998E-2</v>
      </c>
    </row>
    <row r="27" spans="1:8" ht="15.75" customHeight="1" x14ac:dyDescent="0.25">
      <c r="B27" s="24" t="s">
        <v>39</v>
      </c>
      <c r="C27" s="79">
        <v>5.8200000000000002E-2</v>
      </c>
    </row>
    <row r="28" spans="1:8" ht="15.75" customHeight="1" x14ac:dyDescent="0.25">
      <c r="B28" s="24" t="s">
        <v>40</v>
      </c>
      <c r="C28" s="79">
        <v>0.11900000000000001</v>
      </c>
    </row>
    <row r="29" spans="1:8" ht="15.75" customHeight="1" x14ac:dyDescent="0.25">
      <c r="B29" s="24" t="s">
        <v>41</v>
      </c>
      <c r="C29" s="79">
        <v>0.1326</v>
      </c>
    </row>
    <row r="30" spans="1:8" ht="15.75" customHeight="1" x14ac:dyDescent="0.25">
      <c r="B30" s="24" t="s">
        <v>42</v>
      </c>
      <c r="C30" s="79">
        <v>7.9100000000000004E-2</v>
      </c>
    </row>
    <row r="31" spans="1:8" ht="15.75" customHeight="1" x14ac:dyDescent="0.25">
      <c r="B31" s="24" t="s">
        <v>43</v>
      </c>
      <c r="C31" s="79">
        <v>6.4399999999999999E-2</v>
      </c>
    </row>
    <row r="32" spans="1:8" ht="15.75" customHeight="1" x14ac:dyDescent="0.25">
      <c r="B32" s="24" t="s">
        <v>44</v>
      </c>
      <c r="C32" s="79">
        <v>0.13</v>
      </c>
    </row>
    <row r="33" spans="2:3" ht="15.75" customHeight="1" x14ac:dyDescent="0.25">
      <c r="B33" s="24" t="s">
        <v>45</v>
      </c>
      <c r="C33" s="79">
        <v>0.12380000000000001</v>
      </c>
    </row>
    <row r="34" spans="2:3" ht="15.75" customHeight="1" x14ac:dyDescent="0.25">
      <c r="B34" s="24" t="s">
        <v>46</v>
      </c>
      <c r="C34" s="79">
        <v>0.23870000000000002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0.74099999999999999</v>
      </c>
      <c r="D2" s="80">
        <v>0.74099999999999999</v>
      </c>
      <c r="E2" s="80">
        <v>0.73063688430698748</v>
      </c>
      <c r="F2" s="80">
        <v>0.63800000000000012</v>
      </c>
      <c r="G2" s="80">
        <v>0.60840286054827186</v>
      </c>
    </row>
    <row r="3" spans="1:15" ht="15.75" customHeight="1" x14ac:dyDescent="0.25">
      <c r="A3" s="5"/>
      <c r="B3" s="11" t="s">
        <v>118</v>
      </c>
      <c r="C3" s="80">
        <v>0.13699999999999998</v>
      </c>
      <c r="D3" s="80">
        <v>0.13699999999999998</v>
      </c>
      <c r="E3" s="80">
        <v>0.1383631156930126</v>
      </c>
      <c r="F3" s="80">
        <v>0.19400000000000001</v>
      </c>
      <c r="G3" s="80">
        <v>0.22159713945172826</v>
      </c>
    </row>
    <row r="4" spans="1:15" ht="15.75" customHeight="1" x14ac:dyDescent="0.25">
      <c r="A4" s="5"/>
      <c r="B4" s="11" t="s">
        <v>116</v>
      </c>
      <c r="C4" s="81">
        <v>7.2999999999999982E-2</v>
      </c>
      <c r="D4" s="81">
        <v>7.2999999999999982E-2</v>
      </c>
      <c r="E4" s="81">
        <v>7.2999999999999982E-2</v>
      </c>
      <c r="F4" s="81">
        <v>9.9999999999999978E-2</v>
      </c>
      <c r="G4" s="81">
        <v>0.10199999999999998</v>
      </c>
    </row>
    <row r="5" spans="1:15" ht="15.75" customHeight="1" x14ac:dyDescent="0.25">
      <c r="A5" s="5"/>
      <c r="B5" s="11" t="s">
        <v>119</v>
      </c>
      <c r="C5" s="81">
        <v>4.8999999999999995E-2</v>
      </c>
      <c r="D5" s="81">
        <v>4.8999999999999995E-2</v>
      </c>
      <c r="E5" s="81">
        <v>5.7999999999999989E-2</v>
      </c>
      <c r="F5" s="81">
        <v>6.7999999999999991E-2</v>
      </c>
      <c r="G5" s="81">
        <v>6.7999999999999991E-2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0.73499999999999988</v>
      </c>
      <c r="D8" s="80">
        <v>0.73499999999999988</v>
      </c>
      <c r="E8" s="80">
        <v>0.84210032017075775</v>
      </c>
      <c r="F8" s="80">
        <v>0.8909999999999999</v>
      </c>
      <c r="G8" s="80">
        <v>0.90106721820062041</v>
      </c>
    </row>
    <row r="9" spans="1:15" ht="15.75" customHeight="1" x14ac:dyDescent="0.25">
      <c r="B9" s="7" t="s">
        <v>121</v>
      </c>
      <c r="C9" s="80">
        <v>0.14399999999999999</v>
      </c>
      <c r="D9" s="80">
        <v>0.14399999999999999</v>
      </c>
      <c r="E9" s="80">
        <v>9.3899679829242258E-2</v>
      </c>
      <c r="F9" s="80">
        <v>7.2000000000000022E-2</v>
      </c>
      <c r="G9" s="80">
        <v>6.4932781799379516E-2</v>
      </c>
    </row>
    <row r="10" spans="1:15" ht="15.75" customHeight="1" x14ac:dyDescent="0.25">
      <c r="B10" s="7" t="s">
        <v>122</v>
      </c>
      <c r="C10" s="81">
        <v>7.0000000000000007E-2</v>
      </c>
      <c r="D10" s="81">
        <v>7.0000000000000007E-2</v>
      </c>
      <c r="E10" s="81">
        <v>4.0999999999999995E-2</v>
      </c>
      <c r="F10" s="81">
        <v>2.4E-2</v>
      </c>
      <c r="G10" s="81">
        <v>0.02</v>
      </c>
    </row>
    <row r="11" spans="1:15" ht="15.75" customHeight="1" x14ac:dyDescent="0.25">
      <c r="B11" s="7" t="s">
        <v>123</v>
      </c>
      <c r="C11" s="81">
        <v>5.0999999999999997E-2</v>
      </c>
      <c r="D11" s="81">
        <v>5.0999999999999997E-2</v>
      </c>
      <c r="E11" s="81">
        <v>2.3E-2</v>
      </c>
      <c r="F11" s="81">
        <v>1.3000000000000001E-2</v>
      </c>
      <c r="G11" s="81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0.32705093667774998</v>
      </c>
      <c r="D14" s="82">
        <v>0.304200778575</v>
      </c>
      <c r="E14" s="82">
        <v>0.304200778575</v>
      </c>
      <c r="F14" s="82">
        <v>0.151503929698</v>
      </c>
      <c r="G14" s="82">
        <v>0.151503929698</v>
      </c>
      <c r="H14" s="83">
        <v>0.24</v>
      </c>
      <c r="I14" s="83">
        <v>0.24</v>
      </c>
      <c r="J14" s="83">
        <v>0.24</v>
      </c>
      <c r="K14" s="83">
        <v>0.24</v>
      </c>
      <c r="L14" s="83">
        <v>8.238462133170002E-2</v>
      </c>
      <c r="M14" s="83">
        <v>0.11043734140360001</v>
      </c>
      <c r="N14" s="83">
        <v>0.15402055274999998</v>
      </c>
      <c r="O14" s="83">
        <v>0.17441651139400002</v>
      </c>
    </row>
    <row r="15" spans="1:15" ht="15.75" customHeight="1" x14ac:dyDescent="0.25">
      <c r="B15" s="16" t="s">
        <v>68</v>
      </c>
      <c r="C15" s="80">
        <f>iron_deficiency_anaemia*C14</f>
        <v>0.19856470810994856</v>
      </c>
      <c r="D15" s="80">
        <f t="shared" ref="D15:O15" si="0">iron_deficiency_anaemia*D14</f>
        <v>0.1846915328179623</v>
      </c>
      <c r="E15" s="80">
        <f t="shared" si="0"/>
        <v>0.1846915328179623</v>
      </c>
      <c r="F15" s="80">
        <f t="shared" si="0"/>
        <v>9.198363375315835E-2</v>
      </c>
      <c r="G15" s="80">
        <f t="shared" si="0"/>
        <v>9.198363375315835E-2</v>
      </c>
      <c r="H15" s="80">
        <f t="shared" si="0"/>
        <v>0.14571286794186322</v>
      </c>
      <c r="I15" s="80">
        <f t="shared" si="0"/>
        <v>0.14571286794186322</v>
      </c>
      <c r="J15" s="80">
        <f t="shared" si="0"/>
        <v>0.14571286794186322</v>
      </c>
      <c r="K15" s="80">
        <f t="shared" si="0"/>
        <v>0.14571286794186322</v>
      </c>
      <c r="L15" s="80">
        <f t="shared" si="0"/>
        <v>5.0018747702276718E-2</v>
      </c>
      <c r="M15" s="80">
        <f t="shared" si="0"/>
        <v>6.7050590599138468E-2</v>
      </c>
      <c r="N15" s="80">
        <f t="shared" si="0"/>
        <v>9.3511568596639699E-2</v>
      </c>
      <c r="O15" s="80">
        <f t="shared" si="0"/>
        <v>0.10589470871514337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0.42299999999999999</v>
      </c>
      <c r="D2" s="81">
        <v>0.22600000000000001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0.29199999999999998</v>
      </c>
      <c r="D3" s="81">
        <v>0.29899999999999999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0.20699999999999999</v>
      </c>
      <c r="D4" s="81">
        <v>0.32200000000000001</v>
      </c>
      <c r="E4" s="81">
        <v>0.67099999999999993</v>
      </c>
      <c r="F4" s="81">
        <v>0.32799999999999996</v>
      </c>
      <c r="G4" s="81">
        <v>0</v>
      </c>
    </row>
    <row r="5" spans="1:7" x14ac:dyDescent="0.25">
      <c r="B5" s="43" t="s">
        <v>169</v>
      </c>
      <c r="C5" s="80">
        <f>1-SUM(C2:C4)</f>
        <v>7.8000000000000069E-2</v>
      </c>
      <c r="D5" s="80">
        <f>1-SUM(D2:D4)</f>
        <v>0.15300000000000002</v>
      </c>
      <c r="E5" s="80">
        <f>1-SUM(E2:E4)</f>
        <v>0.32900000000000007</v>
      </c>
      <c r="F5" s="80">
        <f>1-SUM(F2:F4)</f>
        <v>0.67200000000000004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0.11083999999999999</v>
      </c>
      <c r="D2" s="144">
        <v>0.10929999999999999</v>
      </c>
      <c r="E2" s="144">
        <v>0.10782</v>
      </c>
      <c r="F2" s="144">
        <v>0.10641</v>
      </c>
      <c r="G2" s="144">
        <v>0.10506</v>
      </c>
      <c r="H2" s="144">
        <v>0.10369</v>
      </c>
      <c r="I2" s="144">
        <v>0.10236000000000001</v>
      </c>
      <c r="J2" s="144">
        <v>0.10109</v>
      </c>
      <c r="K2" s="144">
        <v>9.9849999999999994E-2</v>
      </c>
      <c r="L2" s="144">
        <v>9.8680000000000004E-2</v>
      </c>
      <c r="M2" s="144">
        <v>9.759000000000001E-2</v>
      </c>
      <c r="N2" s="144">
        <v>9.6549999999999997E-2</v>
      </c>
      <c r="O2" s="144">
        <v>9.554E-2</v>
      </c>
      <c r="P2" s="144">
        <v>9.4559999999999991E-2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3.2230000000000002E-2</v>
      </c>
      <c r="D4" s="144">
        <v>3.1730000000000001E-2</v>
      </c>
      <c r="E4" s="144">
        <v>3.125E-2</v>
      </c>
      <c r="F4" s="144">
        <v>3.0810000000000001E-2</v>
      </c>
      <c r="G4" s="144">
        <v>3.0369999999999998E-2</v>
      </c>
      <c r="H4" s="144">
        <v>2.9919999999999999E-2</v>
      </c>
      <c r="I4" s="144">
        <v>2.9489999999999999E-2</v>
      </c>
      <c r="J4" s="144">
        <v>2.9089999999999998E-2</v>
      </c>
      <c r="K4" s="144">
        <v>2.87E-2</v>
      </c>
      <c r="L4" s="144">
        <v>2.836E-2</v>
      </c>
      <c r="M4" s="144">
        <v>2.8050000000000002E-2</v>
      </c>
      <c r="N4" s="144">
        <v>2.7759999999999996E-2</v>
      </c>
      <c r="O4" s="144">
        <v>2.7459999999999998E-2</v>
      </c>
      <c r="P4" s="144">
        <v>2.7160000000000004E-2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0.11075643315431891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0.14571286794186319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8.3276069074874268E-2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0.25883333333333336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0.4423333333333333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7.4219999999999997</v>
      </c>
      <c r="D13" s="143">
        <v>7.1079999999999997</v>
      </c>
      <c r="E13" s="143">
        <v>6.7969999999999997</v>
      </c>
      <c r="F13" s="143">
        <v>6.5149999999999997</v>
      </c>
      <c r="G13" s="143">
        <v>6.266</v>
      </c>
      <c r="H13" s="143">
        <v>6.03</v>
      </c>
      <c r="I13" s="143">
        <v>5.8120000000000003</v>
      </c>
      <c r="J13" s="143">
        <v>5.6189999999999998</v>
      </c>
      <c r="K13" s="143">
        <v>5.4390000000000001</v>
      </c>
      <c r="L13" s="143">
        <v>5.2690000000000001</v>
      </c>
      <c r="M13" s="143">
        <v>5.1070000000000002</v>
      </c>
      <c r="N13" s="143">
        <v>4.9450000000000003</v>
      </c>
      <c r="O13" s="143">
        <v>4.798</v>
      </c>
      <c r="P13" s="143">
        <v>4.6589999999999998</v>
      </c>
    </row>
    <row r="14" spans="1:16" x14ac:dyDescent="0.25">
      <c r="B14" s="16" t="s">
        <v>170</v>
      </c>
      <c r="C14" s="143">
        <f>maternal_mortality</f>
        <v>0.25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0.13200000000000001</v>
      </c>
      <c r="E2" s="92">
        <f>food_insecure</f>
        <v>0.13200000000000001</v>
      </c>
      <c r="F2" s="92">
        <f>food_insecure</f>
        <v>0.13200000000000001</v>
      </c>
      <c r="G2" s="92">
        <f>food_insecure</f>
        <v>0.13200000000000001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0.13200000000000001</v>
      </c>
      <c r="F5" s="92">
        <f>food_insecure</f>
        <v>0.13200000000000001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0.10655695938461539</v>
      </c>
      <c r="D7" s="92">
        <f>diarrhoea_1_5mo/26</f>
        <v>8.872856621961539E-2</v>
      </c>
      <c r="E7" s="92">
        <f>diarrhoea_6_11mo/26</f>
        <v>8.872856621961539E-2</v>
      </c>
      <c r="F7" s="92">
        <f>diarrhoea_12_23mo/26</f>
        <v>5.7048494535000001E-2</v>
      </c>
      <c r="G7" s="92">
        <f>diarrhoea_24_59mo/26</f>
        <v>5.7048494535000001E-2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0.13200000000000001</v>
      </c>
      <c r="F8" s="92">
        <f>food_insecure</f>
        <v>0.13200000000000001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0.10655695938461539</v>
      </c>
      <c r="D11" s="92">
        <f>diarrhoea_1_5mo/26</f>
        <v>8.872856621961539E-2</v>
      </c>
      <c r="E11" s="92">
        <f>diarrhoea_6_11mo/26</f>
        <v>8.872856621961539E-2</v>
      </c>
      <c r="F11" s="92">
        <f>diarrhoea_12_23mo/26</f>
        <v>5.7048494535000001E-2</v>
      </c>
      <c r="G11" s="92">
        <f>diarrhoea_24_59mo/26</f>
        <v>5.7048494535000001E-2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0.13200000000000001</v>
      </c>
      <c r="I14" s="92">
        <f>food_insecure</f>
        <v>0.13200000000000001</v>
      </c>
      <c r="J14" s="92">
        <f>food_insecure</f>
        <v>0.13200000000000001</v>
      </c>
      <c r="K14" s="92">
        <f>food_insecure</f>
        <v>0.13200000000000001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0.78299999999999992</v>
      </c>
      <c r="I17" s="92">
        <f>frac_PW_health_facility</f>
        <v>0.78299999999999992</v>
      </c>
      <c r="J17" s="92">
        <f>frac_PW_health_facility</f>
        <v>0.78299999999999992</v>
      </c>
      <c r="K17" s="92">
        <f>frac_PW_health_facility</f>
        <v>0.78299999999999992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0.249</v>
      </c>
      <c r="M23" s="92">
        <f>famplan_unmet_need</f>
        <v>0.249</v>
      </c>
      <c r="N23" s="92">
        <f>famplan_unmet_need</f>
        <v>0.249</v>
      </c>
      <c r="O23" s="92">
        <f>famplan_unmet_need</f>
        <v>0.249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4.5617715689923982E-2</v>
      </c>
      <c r="M24" s="92">
        <f>(1-food_insecure)*(0.49)+food_insecure*(0.7)</f>
        <v>0.51771999999999996</v>
      </c>
      <c r="N24" s="92">
        <f>(1-food_insecure)*(0.49)+food_insecure*(0.7)</f>
        <v>0.51771999999999996</v>
      </c>
      <c r="O24" s="92">
        <f>(1-food_insecure)*(0.49)+food_insecure*(0.7)</f>
        <v>0.51771999999999996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1.9550449581395995E-2</v>
      </c>
      <c r="M25" s="92">
        <f>(1-food_insecure)*(0.21)+food_insecure*(0.3)</f>
        <v>0.22187999999999999</v>
      </c>
      <c r="N25" s="92">
        <f>(1-food_insecure)*(0.21)+food_insecure*(0.3)</f>
        <v>0.22187999999999999</v>
      </c>
      <c r="O25" s="92">
        <f>(1-food_insecure)*(0.21)+food_insecure*(0.3)</f>
        <v>0.22187999999999999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2.2944551428679991E-2</v>
      </c>
      <c r="M26" s="92">
        <f>(1-food_insecure)*(0.3)</f>
        <v>0.26039999999999996</v>
      </c>
      <c r="N26" s="92">
        <f>(1-food_insecure)*(0.3)</f>
        <v>0.26039999999999996</v>
      </c>
      <c r="O26" s="92">
        <f>(1-food_insecure)*(0.3)</f>
        <v>0.26039999999999996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0.91188728330000002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2020-03-24T06:50:20Z</dcterms:modified>
</cp:coreProperties>
</file>