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0BA15A2-DC40-400E-8705-CADC82D5AC9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6" i="51" l="1"/>
  <c r="I15" i="2"/>
  <c r="I12" i="2"/>
  <c r="I11" i="2"/>
  <c r="I10" i="2"/>
  <c r="I9" i="2"/>
  <c r="I8" i="2"/>
  <c r="I7" i="2"/>
  <c r="I4" i="2"/>
  <c r="I3" i="2"/>
  <c r="I2" i="2"/>
  <c r="C8" i="51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C62EF57-BA97-4A89-A7BA-2E5E83880B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3E74BFD-2321-4F94-BA9E-6E7E7622C7F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545C3B74-D1A0-4DB4-BDA9-2CE9AE9E52C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A1FC2D3A-ADC5-4183-915C-A02CA83F9CA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5F0BFB4F-C947-4A91-9B2A-4643483B116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0A557109-8821-425A-825C-88B74C916D5D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0F5EC59C-7509-433E-BFCB-F0BD5EB39973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3F8B2F97-9CEB-4B4B-AF06-61CF654B987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0B4CA723-3112-41A2-897A-021A1092984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85D5FB69-1F19-45E4-BD44-8110DFDDF32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68A54A22-6752-4A6B-B4A4-EFE25C576EA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4F1C7222-C358-4E4A-B7DD-6BBF960B94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E4B43F43-0B42-4878-A2BA-0FF91D2CAB2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372C8365-D806-40D4-9E08-BD825446B7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4CABDCB-52D5-4A97-BE59-AE15983B07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E80512B8-F7AE-49FC-A35F-EE153C709A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05A07D9-BEED-437E-A0F1-51D0CF5988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74282E5-A6D4-4F93-95AA-238615F509E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20723C7-0D2E-4A35-830F-DD5899C1235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2DE4921-5AB1-4E58-8F40-98D226A62E8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88C0A9E0-CC89-47CD-8B57-0CDAEE1D006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3ED8CB00-D31F-45F6-86C8-AE2D96265A9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1CB7B7F1-F46D-4B5F-82EE-753682E5A16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5C227B98-0EDA-4E1A-B878-E6C631EA50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8D46E94D-9162-4133-B3ED-A63295972869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469271A-D68C-44FD-83D9-675380ED8F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EE330C0-C8AC-484E-A0DA-011F4BE5F3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9FA17915-B875-421C-AD35-13414B9BB4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FDA11B68-7519-4FD2-8BC4-2019A2BCEA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4BEC27E0-1265-4A11-9291-AE607093AF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601076F5-2921-44B7-9421-2438017E11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AC8DF04E-9213-43C6-A42D-64E81F3D8D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6DA976E8-C1E1-4227-ADBC-5A5072D31E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8DEC36A1-81CC-4C74-9E8C-CAFA40D100E7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9A9628F0-8493-4969-9154-9F912DC01AE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5B671B9-F54C-4E57-9AED-FEAD73EB3C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0E48E498-F471-4A1C-A8C0-11CFE258C8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751A8E4-EE40-4E2F-82CA-B72A1AE9FD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9F6C9B3-EAB6-469A-ADBC-4057156079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DB844888-3046-4E80-B2E3-41BA6439B2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4CFF7B55-2A87-4289-B619-CADDB9DCEE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811F8464-0F21-4F32-8C34-F40A365AD3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EE538D4C-7F91-453D-BD68-36521047CA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834A3EF9-792D-4210-BA6C-DCDB885DD4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F9DB2C1C-D351-4269-B964-D500EC01AD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9B8F777-CC51-4F2A-8C0A-3662FA4A7B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436D06B9-CB0B-4784-92F2-D4F859511D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38AF036-1D9F-4172-BF95-7DDA8EBC36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5C5450F9-0CFD-4DB7-87AB-3EF8B395E2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8D82DEFE-AB7F-47B6-8093-D720A89607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40BC0BBE-A47A-442F-B6D3-F011DAB43F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CC775FC-B178-44E5-836E-25E49473BD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5502F547-67C6-452E-A865-80903F6291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9ABF69B8-EC96-446E-B06D-B38268FC0C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16502D97-0420-4E42-A5B8-4E3A24CB50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6F945F5C-AE8C-465F-9ECD-082C9FD9D6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AB44278-03F2-4CF5-8E47-44A69C320A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90E25B1-0990-43C8-AC09-29118DDD71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D40342B7-CC59-4868-B192-5F22350EBE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DBACA546-DA47-4477-B7A7-04C8E6C7B7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6DBE10DD-AB90-4AD0-BC9F-AF2F0E9498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140CD117-ECE3-436C-AC32-76201938F4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DD83A58D-55BD-454D-B919-44E748FC0D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61BA8A20-FC29-4F28-BFBB-C6B49FC4D1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38A31EBF-0BA6-4602-A2A3-273011B938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CFA168E7-8955-46DF-9AE4-94E641F1CB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EEE3213-43F3-47B2-ADD7-37DC1A47D7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B5489A55-8D50-4B7A-94CC-49E781193E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226E2A6-C41F-4908-A8E8-B72B3919BB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E130C82B-F844-40F9-BB8C-BCD5568316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5B27AD51-58DA-42A5-9545-3E02AC9DC9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027ABEF7-B927-4A3F-B02B-042653BD73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4455C45-8341-4CF0-BD40-D530FA252E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C1F7207-5432-478B-985A-CEAC7F4B1C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2876AC5-4812-432B-ADD6-AA286DC102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1020582-ABDF-491D-B112-99349FF93B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6DE5AB68-6F1E-4475-BE77-EAE4CA0593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F9D3B674-80A0-4BFA-9275-5D40E6E177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562FC4A4-71AE-4CD5-A73D-9BC6701D38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47B5DA5-FB56-4E65-A5B2-61751B10A6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DD31787-BD98-40F1-B655-F3013E3089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2CA6BF79-1CDB-4942-9504-7A1D912A56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4CE79C1-097B-4806-8A5F-24C2F50961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2637C240-E012-49F8-A394-5844290EE0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80B673DB-8C40-408F-A587-01985FF717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7B337FC9-754B-47E8-90E3-290DCAC6B7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C77C661B-CE8D-4F3F-A0C6-544AE55D88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1C88167C-AC07-4314-A749-1E52268BCC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2EA00FF-4E8F-4F98-9E13-0BB043DC31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E3BDBAC1-07B8-4B51-8D0A-4BB0A3C3E9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0F8DDE69-983F-49F3-BFB5-3CE7C3882C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F8E4E64-FA20-4430-BC62-BB501B2888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DE1DB6C-AB46-4982-AA49-A4347BDCCD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737971D-4052-4257-98A3-41EF891689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B8B2C968-005C-4919-97CE-4107FB3C8A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FEBC5BF0-BBA9-4C10-B29A-910846D51D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87A0581D-DCF7-49EA-BD49-A7A8ABDC5D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7D4BC06F-BD7D-41A1-9073-2A3453F8BA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EC43BA4-5203-40A9-BED3-52A3F180B8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61D1D7A2-E7BA-4415-8A92-0AC7B91372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1DA2C720-6D01-4CD1-ABF0-BBB9DFA63D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C3A831BF-25AD-44CA-9A9B-9DCC4405D5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36AC4256-C387-41A7-B848-CEE0DA7ADE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034E137-0E01-4A3D-8E9A-33B998DB46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3BDEBBE0-BF6E-4B4C-9A5D-91F86AEA86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1E0E685-592F-4B93-B1D3-30BB48E4BB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30F73A9-AEAE-4163-99F7-E398D69279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BD0807A3-6E3A-4665-B41C-7D3C27C480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191F49A-BDE2-474E-B404-A79BA2189D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A1048818-7756-4DD5-B422-F2F19B51A4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8364AC67-468A-4375-9706-2308278814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5781050-3179-44A7-89A6-53C082FAFA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80390DC-AFFF-47B0-9EDB-30E27347DE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1E15777D-AF82-4827-85F2-6AAB516D3A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82844EC0-20D3-45AA-82FF-F79EE1D050D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C0BFAA8-A659-4BB5-8128-E960463CA8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B4E79B68-2D80-4310-A47D-E15C8F1AFA4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A88DA9F-7FF9-4E38-B339-97684DE7370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33AE5AF-452E-4DFA-B3AD-731B4B585B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1F6330BB-A37E-471B-BC51-00F3777531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73FCCB6C-FFFE-43FB-9325-4E82846AC5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40916CC1-7E41-4AAE-88AA-C00A3C0876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05188EF-4779-4631-8A1E-36DFFCE52C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0B0183B-EE59-4C98-9CDA-0C401F79E9D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8CED62E-5CFB-4D55-A3E2-A2E65F4620C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A67FB02-5CAE-4210-959E-120C0C3B783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661C3CE-451B-470E-BD09-5BD91539E0A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1159CC2-6610-4F36-937C-1E048EDEF1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2834329C-FC7E-4856-90A5-84A27B02F5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BA55A55-598D-4CE0-8D68-C76D00725CF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98413859-443B-423C-B7A7-EC28342A802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4F791C81-4532-477E-B30B-960B9194866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EEAC95A-EEBE-4C2B-803A-3AEA4E282F6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99579D5-5903-445D-A6CC-843BF5F0DC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2AF56382-9506-48A1-99BA-471CFCE03C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AFF76004-BB85-435F-9E14-66DBB38069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C1E1356-E645-47A8-856B-2DADCA653F6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ABCDD3B8-ECC5-4733-A2E5-4B460BB759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0DB3D9D-9799-4A09-962A-06FE1D2DD08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D51C7E2-AAA9-44E8-86CC-54E6624583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6633BA5-7C07-4C4C-BC53-90B81715C58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83A9BA89-2A58-4E02-AAE9-0486B0491D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43A4A91-8AF4-4BC9-A077-EBC05229C8F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49B507D1-9372-458E-AA62-881726AAE9A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668D6E0-33BC-4660-B4F3-9479C4A43A3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FE95E9FB-802F-4A2C-92D2-D2632E1C3A5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C094658C-671A-4001-9403-EB0B2F2E53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D7D1B37-A298-448D-8700-32929F87BC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92B9A44F-BBB8-46DF-8BC8-ED885AF080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821015FF-C5B8-4063-A8AB-72039DFA39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714AA3C0-5C32-4567-A6AD-A6ADA0A8A1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5B084C0A-4E0F-4A42-8618-3B8BF3DE4BA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DD6F7C9-0629-4DA5-83C5-84788E5D2D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32C7625-2D8C-412F-9D2E-BE98AE552E9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CCA7222-D890-4848-918F-34CD45DF15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07CD252-DD28-4C02-B84C-2A916A0C52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81F6579-53D3-4106-9F1E-78F84C1B7C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34C2F2F-71B6-43E0-8DA6-CE6B6C4731E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618507A-D6F3-491E-A181-7F6628A96C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3590297-AF27-48B6-AF4B-9A3E6A0DF1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3340B459-8DA4-43E7-994C-5C2ECD7A15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A846B1A4-770E-4807-A01D-33D408E1F7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2A61E96-4B88-47C8-893A-5C2FD09213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6CC130B7-A460-424D-BD20-23FFC30FAFC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E9D8AEF3-B3CC-4A8E-B612-57EE7215F7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350DC8FB-BEBC-4FF8-951D-BC35AAD483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52C2B3E8-5E96-41F8-8736-B474ECAC76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F2F0E687-12F9-4490-963A-6839E053EB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08C6D32F-81A8-4E28-BDFB-299D1DF7A3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C6C0700-8202-40F1-AA4A-1D9A978C31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65D6343A-1AC1-4D10-94FD-2496AA092C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E9F16696-0F71-4DFF-8C9A-D856CAD05D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71FE1D3-264D-4A59-8055-66BA285ED5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CB87F61A-1E3A-41DF-BA17-BCA0487776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FBDE8CB-AA43-402D-BD11-11DFDB0729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65DD87FC-8E02-4EB2-B374-3BF17F2DE6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5FAF09F1-3F4A-4DAB-9AB9-4934B57A09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C84DDB7F-AF8E-4D7C-8986-5D1D8F5DB8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90DA0BB2-8144-4257-82B2-9649712921A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4F35F5BD-EB7A-4712-B224-3E4FFE3CAD8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B70ACD30-D2B8-4517-B749-D479BB50C7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B49B0BDB-381F-488E-8C8B-89FFD74112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4FFBECE9-CD9A-4F62-8C9D-201822BFE8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49140F1A-8DEC-495B-A11B-718D2EEF80E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2BB74B4F-2EF3-4D53-A58D-446EC4BD688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9C9D58B3-72C1-4B08-91F9-4409F005BB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DFE14EF-2B82-47D5-9D54-3E326BE0BB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A219190F-97B7-4EC2-A3C9-6D61CF3230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0824EB37-C27A-42D1-8FD9-FCEC2E88427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599DE856-B3B8-46BA-9873-6B5B2F99DDA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A7FA30EE-6507-47EE-A762-FFC64CD49B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C1FFE26B-35B3-4635-A715-E9F6112557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76690E96-5AD2-40ED-AC7F-5751F63F1F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AA0681DE-D3E3-497E-BABC-FF98504B86B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EBFC3D7D-2545-4FBC-9BEF-DA17FF08EE2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F081AD2C-D0AF-470A-A51E-E8AF389727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7530BF9E-CBFA-4A52-A766-C732A6817E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0F80DDAF-58AB-4B31-9DFA-4CAAA44EB9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A89A3D87-8295-4EFE-AB0C-A5360E7DB2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5664742-0864-48C4-8BA9-BF60D605CA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BD56BED-01CA-45F9-AD2E-9A84972358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A36FE24-2C69-408B-B64C-D422D1FF09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1E4102F8-4531-436C-B2D7-FEBB5C18B83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4A5EC6B-9786-49C5-A497-65629EBD6DA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A931036F-1390-4ABF-BD4E-7F530838B9C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3EF476DA-03F8-45CB-A9AA-810709D3DC8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6D51572-2E71-4E77-ADAE-54A59CFDBEC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471DDA7-D6A8-4DAB-8553-51C8459C09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452DACE-A585-4342-B9BB-87D94410B3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5D148290-B150-48CD-AD33-D6E678CF10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64123E82-3CD9-4F71-97F3-82963A59F6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5F624DAF-2E63-4748-9F96-2E934139AEF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DF659F1-3AB4-4251-9819-DB10385036B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507E48D4-37EA-448A-BD6F-F0E5C6DF8DA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09217453-72CA-4B6F-B43E-CDB3AA5325C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8FFA34D-1567-40FA-99CE-5B8EF46F143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4A2CFC44-98AD-48C7-81B7-3CF26D48E90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E777A531-F672-40B6-9421-026619CB855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6D8AAE5B-486A-49CB-925E-56E58455C06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2861D1BA-89FB-400C-B6E1-2CA6F78713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261ED30C-F815-4309-8332-75F44C0B2C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EDF4F328-074F-48AD-A26E-95350A63E0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3C1BC30D-03CC-48E5-9130-5B442195F0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CC75B94B-DC54-41D0-A0F7-E582B17020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096A2B7-9ECB-4F68-988C-5E60536B14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3347B68-1DB3-4D80-AE3A-91082ECF6F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3A94B03-B54F-4009-9F92-C0E1F114A8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4069525E-3D39-401A-B2F5-ABCB55A6FC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F2FB1DD-8365-4E1E-9566-A143B0EFBC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CEF5E6BA-4781-42C0-9682-2291CE2319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602FCBD3-EDDE-4AD0-9F20-6CD2162D54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F60B87E2-FDB6-48F0-85F5-3475B520C3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36F81FA7-842B-42CA-814A-1AA0E70540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2528D9F-3745-42EF-968F-E2F775944D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C8ED0143-8BAE-4C92-BD54-71D4F861EF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3E31E5AC-35E3-42E7-99B5-62482EE232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47DD45C-A7B2-40DF-8A1C-D79E6A3034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35A6409-A223-460B-A737-65A282D9AE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0114A4F-3347-4EFD-8392-3A42F6E651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C4E4F9A-602A-4991-9896-52FE821CCA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5CB42A4D-4DC8-435E-BA81-95874B8367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19816197-88F0-46F0-8784-1E4F3EC2FC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4AD04ED3-8947-418D-AD32-C082F74A00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A8EF3C8-91F0-454F-9BB0-1C2A2D92A3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3887B90-60C1-42CF-969C-195A533F3E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E57D8738-0F68-4883-B89C-79013EA85A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960E2DD-3BB5-479C-AE40-B72C4D5A73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0337A85D-1159-4CB2-A4DC-0502EA2490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ED8E73E2-C99C-4EDA-9AED-36494B52E6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80AC8C3A-0634-4982-971F-858D9B1BFF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8C4E90B7-EAB7-4DEF-A14C-B3A87A5FF3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BD5D5768-B6FD-4128-B6E1-E37EB55627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70BFE19A-20B1-4F27-A360-DE80FF3180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8B4FB3E3-CFAB-45C4-9F91-87229C98AC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E3646EA2-D48C-4A47-8CC9-6577DC752C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5EF01005-363E-4876-B8ED-847836B663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84285406-1A62-41C2-A866-DD76771F80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E5D4311-A660-4663-A818-1BCB493004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FE93D2AC-15BD-4217-A314-00C00FC15D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A940DA4-45EF-4871-A4FD-1555E8973B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26C9740D-A304-44DA-83DE-6180BD5473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B29C3F3-D8B1-405F-ADF6-96EDC2179F2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77A75A06-B4D1-4D7B-9614-C09BDA8C593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A57AE494-9BE5-474A-B2C2-DF014C04F37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9090207-C624-435C-B5EA-3BD49BE9FE3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EC7845BE-63AE-4B92-9AF2-5FEE8684E229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D2D596D4-1724-41A7-A1A6-4E32F24CF57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85C00AEE-FBC7-4B21-93C5-846535F07CC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410F51D7-54A2-4DD1-B0A9-848BD8B2820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BB73C66D-2A92-444B-96AF-8075EBE6D7B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71C18617-38F5-4639-AE54-3C465AA5210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8120D3D8-106D-4CDD-8D65-954A3F8B0AC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E9C7D615-5CB2-4F40-B240-8A470A03690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31AE65E8-2246-4211-B308-2E5450FD977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0CBF3A56-5B0F-4CF2-80F6-4A7F96FBDD0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0411146-CBBC-44EB-B07F-8E239F19346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5C39DD33-C4E3-4C10-88ED-BA00CB3376A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55563FB1-0D67-4A84-86BD-AFB9A9E97BC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0A124389-CF18-4A83-9DE5-641F2AAE5B3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6D9D4E3-3036-428B-9202-E055FC13F0B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962E435-4E42-4109-9089-468FA42C0A8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0A13DFF5-EF1C-4D5F-969E-1076E2FAE2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0CE45D9-6F1B-4BCE-B950-A22DCD79E91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AE338F25-D504-4FCC-8996-9DA0FBA7BB8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503EB292-1DE3-4A0A-899C-9354A3AF8FA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5017CE8-CF62-4FF8-B783-69DEC172904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C993B6F6-0878-47AB-BD0F-D4CB7775F8B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D0F6D13D-DA0D-4355-B2A5-2360A99965F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B6F5B8C-A87D-4F20-B8B5-A1FAA6A173CF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8DC8EA1-0498-4EBF-A9BB-6A3188485C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59BCACB1-7588-4F92-8C9E-0D3E1C7BB92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E8BCF0B2-05BB-44E1-A600-1E34D709BF0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9CA76BDA-7A84-40F5-96A3-98EF267D5D9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21752627-158E-47FC-94F0-E32E68F786A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75B497B7-3C21-4557-9C1D-B1CE40EC48D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D0AA5D1D-52DA-4FCE-B0C5-93DE625BBCE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ACA203C-9A07-48E4-8C2E-208BA85FD0F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C4CCD664-944E-4256-A01F-B7B4F63682F6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040D99FB-31EC-4CD3-88A1-428281FF38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405961D-0708-4506-B72E-55FCCCD3696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5E480272-0946-4BC0-A7AE-8264441D29E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A5E8D5D2-5DC2-40CE-B598-B98F4A5A440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08839DF-FDD0-4A07-9910-0D78BEDBA15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10CD52CE-C635-4BE7-87AC-E5508A85A6F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C749A6F2-14B5-41E6-93FF-3F449152677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4DB993E-2750-4E77-8CAD-3A1CCD21762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0D1678B1-24BE-4373-9A30-4499F66D89C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5D6BA22B-987A-4996-85A7-63D62355BA6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09A3224-325C-4380-8C25-E982D84945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0F3EF69-0CC4-4919-9122-85EEC2E4A88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D69BD26-B2CB-4573-9026-36698E29AAB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C9A1012-7A26-4815-A0E0-0EC096EC6915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2D923BDF-92A4-457F-A721-FD7BA20EB2E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E650FD78-666C-4F86-9711-90DAECAB84E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B49F7E36-4245-4E48-9B22-96996BF2281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13072F36-9948-4B76-B1F9-7A7FB34CF1C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C062F86C-F71B-4380-A716-BB659FC426A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5EFC05B-9552-4C90-A849-A6693E93D75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7BF2C96-BBAA-496E-B7D7-ADD22B8C73D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EDF1CC46-A0FA-4544-B341-C2C06D9712F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4B87C76-9753-40CB-AC77-6C0D9D13A22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30C9D55-D213-422C-A1EF-39C0E6DB5F5D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CC93282-288A-4921-B2F3-B4DF60127D7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<sst xmlns="http://schemas.openxmlformats.org/spreadsheetml/2006/main" count="1102" uniqueCount="271">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</sst>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10920</v>
      </c>
    </row>
    <row r="8" spans="1:3" ht="15" customHeight="1" x14ac:dyDescent="0.25">
      <c r="B8" s="7" t="s">
        <v>106</v>
      </c>
      <c r="C8" s="70">
        <v>0.25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0.81211067199706999</v>
      </c>
    </row>
    <row r="11" spans="1:3" ht="15" customHeight="1" x14ac:dyDescent="0.25">
      <c r="B11" s="7" t="s">
        <v>108</v>
      </c>
      <c r="C11" s="70">
        <v>0.90300000000000002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0.27600000000000002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0.14169999999999999</v>
      </c>
    </row>
    <row r="24" spans="1:3" ht="15" customHeight="1" x14ac:dyDescent="0.25">
      <c r="B24" s="20" t="s">
        <v>102</v>
      </c>
      <c r="C24" s="71">
        <v>0.49369999999999997</v>
      </c>
    </row>
    <row r="25" spans="1:3" ht="15" customHeight="1" x14ac:dyDescent="0.25">
      <c r="B25" s="20" t="s">
        <v>103</v>
      </c>
      <c r="C25" s="71">
        <v>0.31890000000000002</v>
      </c>
    </row>
    <row r="26" spans="1:3" ht="15" customHeight="1" x14ac:dyDescent="0.25">
      <c r="B26" s="20" t="s">
        <v>104</v>
      </c>
      <c r="C26" s="71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12.4</v>
      </c>
    </row>
    <row r="38" spans="1:5" ht="15" customHeight="1" x14ac:dyDescent="0.25">
      <c r="B38" s="16" t="s">
        <v>91</v>
      </c>
      <c r="C38" s="75">
        <v>14.9</v>
      </c>
      <c r="D38" s="17"/>
      <c r="E38" s="18"/>
    </row>
    <row r="39" spans="1:5" ht="15" customHeight="1" x14ac:dyDescent="0.25">
      <c r="B39" s="16" t="s">
        <v>90</v>
      </c>
      <c r="C39" s="75">
        <v>16.600000000000001</v>
      </c>
      <c r="D39" s="17"/>
      <c r="E39" s="17"/>
    </row>
    <row r="40" spans="1:5" ht="15" customHeight="1" x14ac:dyDescent="0.25">
      <c r="B40" s="16" t="s">
        <v>171</v>
      </c>
      <c r="C40" s="75">
        <v>0.48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2.0199999999999999E-2</v>
      </c>
      <c r="D45" s="17"/>
    </row>
    <row r="46" spans="1:5" ht="15.75" customHeight="1" x14ac:dyDescent="0.25">
      <c r="B46" s="16" t="s">
        <v>11</v>
      </c>
      <c r="C46" s="71">
        <v>9.1199999999999989E-2</v>
      </c>
      <c r="D46" s="17"/>
    </row>
    <row r="47" spans="1:5" ht="15.75" customHeight="1" x14ac:dyDescent="0.25">
      <c r="B47" s="16" t="s">
        <v>12</v>
      </c>
      <c r="C47" s="71">
        <v>0.13369999999999999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1.6365629015575001</v>
      </c>
      <c r="D51" s="17"/>
    </row>
    <row r="52" spans="1:4" ht="15" customHeight="1" x14ac:dyDescent="0.25">
      <c r="B52" s="16" t="s">
        <v>125</v>
      </c>
      <c r="C52" s="76">
        <v>1.6411764205500001</v>
      </c>
    </row>
    <row r="53" spans="1:4" ht="15.75" customHeight="1" x14ac:dyDescent="0.25">
      <c r="B53" s="16" t="s">
        <v>126</v>
      </c>
      <c r="C53" s="76">
        <v>1.6411764205500001</v>
      </c>
    </row>
    <row r="54" spans="1:4" ht="15.75" customHeight="1" x14ac:dyDescent="0.25">
      <c r="B54" s="16" t="s">
        <v>127</v>
      </c>
      <c r="C54" s="76">
        <v>1.4833293966700001</v>
      </c>
    </row>
    <row r="55" spans="1:4" ht="15.75" customHeight="1" x14ac:dyDescent="0.25">
      <c r="B55" s="16" t="s">
        <v>128</v>
      </c>
      <c r="C55" s="76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0.48634913845566535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91.330267740197584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40.626528785920186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936.48215246114307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2.7910247519734535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2.2259945004020785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2.2259945004020785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2.2259945004020785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2.2259945004020785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13.758828229716094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13.758828229716094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1.465594029611444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21.432133639931681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21.432133639931681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21.432133639931681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27.583962315967817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24.134826347321969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4.7459931534262978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19.155143804923068</v>
      </c>
      <c r="E24" s="86" t="s">
        <v>202</v>
      </c>
    </row>
    <row r="25" spans="1:5" ht="15.75" customHeight="1" x14ac:dyDescent="0.25">
      <c r="A25" s="52" t="s">
        <v>87</v>
      </c>
      <c r="B25" s="85">
        <v>0.65700000000000003</v>
      </c>
      <c r="C25" s="85">
        <v>0.95</v>
      </c>
      <c r="D25" s="86">
        <v>19.36523563448273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6.898942971643879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12.378800257391701</v>
      </c>
      <c r="E27" s="86" t="s">
        <v>202</v>
      </c>
    </row>
    <row r="28" spans="1:5" ht="15.75" customHeight="1" x14ac:dyDescent="0.25">
      <c r="A28" s="52" t="s">
        <v>84</v>
      </c>
      <c r="B28" s="85">
        <v>4.2999999999999997E-2</v>
      </c>
      <c r="C28" s="85">
        <v>0.95</v>
      </c>
      <c r="D28" s="86">
        <v>2.0353109847730688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189.65223389589576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0.76529144671086591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3.2236445106369032</v>
      </c>
      <c r="E31" s="86" t="s">
        <v>202</v>
      </c>
    </row>
    <row r="32" spans="1:5" ht="15.75" customHeight="1" x14ac:dyDescent="0.25">
      <c r="A32" s="52" t="s">
        <v>83</v>
      </c>
      <c r="B32" s="85">
        <v>0.89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0.26600000000000001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0.90500000000000003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0.96299999999999997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0.875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3.7376127725967696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3.2447667167513425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0.14148365660000009</v>
      </c>
      <c r="C3" s="26">
        <f>frac_mam_1_5months * 2.6</f>
        <v>0.14148365660000009</v>
      </c>
      <c r="D3" s="26">
        <f>frac_mam_6_11months * 2.6</f>
        <v>0.16789871800000003</v>
      </c>
      <c r="E3" s="26">
        <f>frac_mam_12_23months * 2.6</f>
        <v>7.1912456200000002E-2</v>
      </c>
      <c r="F3" s="26">
        <f>frac_mam_24_59months * 2.6</f>
        <v>5.5799516933333335E-2</v>
      </c>
    </row>
    <row r="4" spans="1:6" ht="15.75" customHeight="1" x14ac:dyDescent="0.25">
      <c r="A4" s="3" t="s">
        <v>66</v>
      </c>
      <c r="B4" s="26">
        <f>frac_sam_1month * 2.6</f>
        <v>0.17308381740000001</v>
      </c>
      <c r="C4" s="26">
        <f>frac_sam_1_5months * 2.6</f>
        <v>0.17308381740000001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2141.6569</v>
      </c>
      <c r="C2" s="78">
        <v>7456</v>
      </c>
      <c r="D2" s="78">
        <v>15597</v>
      </c>
      <c r="E2" s="78">
        <v>8146</v>
      </c>
      <c r="F2" s="78">
        <v>6655</v>
      </c>
      <c r="G2" s="22">
        <f t="shared" ref="G2:G40" si="0">C2+D2+E2+F2</f>
        <v>37854</v>
      </c>
      <c r="H2" s="22">
        <f t="shared" ref="H2:H40" si="1">(B2 + stillbirth*B2/(1000-stillbirth))/(1-abortion)</f>
        <v>2491.8256885323913</v>
      </c>
      <c r="I2" s="22">
        <f>G2-H2</f>
        <v>35362.174311467606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2129.88</v>
      </c>
      <c r="C3" s="78">
        <v>7200</v>
      </c>
      <c r="D3" s="78">
        <v>15800</v>
      </c>
      <c r="E3" s="78">
        <v>8200</v>
      </c>
      <c r="F3" s="78">
        <v>6800</v>
      </c>
      <c r="G3" s="22">
        <f t="shared" si="0"/>
        <v>38000</v>
      </c>
      <c r="H3" s="22">
        <f t="shared" si="1"/>
        <v>2478.1232220209363</v>
      </c>
      <c r="I3" s="22">
        <f t="shared" ref="I3:I15" si="3">G3-H3</f>
        <v>35521.876777979065</v>
      </c>
    </row>
    <row r="4" spans="1:9" ht="15.75" customHeight="1" x14ac:dyDescent="0.25">
      <c r="A4" s="7">
        <f t="shared" si="2"/>
        <v>2019</v>
      </c>
      <c r="B4" s="77">
        <v>2104.2600000000002</v>
      </c>
      <c r="C4" s="78">
        <v>6900</v>
      </c>
      <c r="D4" s="78">
        <v>15800</v>
      </c>
      <c r="E4" s="78">
        <v>8200</v>
      </c>
      <c r="F4" s="78">
        <v>6800</v>
      </c>
      <c r="G4" s="22">
        <f t="shared" si="0"/>
        <v>37700</v>
      </c>
      <c r="H4" s="22">
        <f t="shared" si="1"/>
        <v>2448.3142576904684</v>
      </c>
      <c r="I4" s="22">
        <f t="shared" si="3"/>
        <v>35251.685742309535</v>
      </c>
    </row>
    <row r="5" spans="1:9" ht="15.75" customHeight="1" x14ac:dyDescent="0.25">
      <c r="A5" s="7">
        <f t="shared" si="2"/>
        <v>2020</v>
      </c>
      <c r="B5" s="77">
        <v>2090.1880000000001</v>
      </c>
      <c r="C5" s="78">
        <v>6700</v>
      </c>
      <c r="D5" s="78">
        <v>15700</v>
      </c>
      <c r="E5" s="78">
        <v>8200</v>
      </c>
      <c r="F5" s="78">
        <v>7000</v>
      </c>
      <c r="G5" s="22">
        <f t="shared" si="0"/>
        <v>37600</v>
      </c>
      <c r="H5" s="22">
        <f t="shared" si="1"/>
        <v>2431.9414338786678</v>
      </c>
      <c r="I5" s="22">
        <f t="shared" si="3"/>
        <v>35168.058566121334</v>
      </c>
    </row>
    <row r="6" spans="1:9" ht="15.75" customHeight="1" x14ac:dyDescent="0.25">
      <c r="A6" s="7">
        <f t="shared" si="2"/>
        <v>2021</v>
      </c>
      <c r="B6" s="77">
        <v>2073.1983999999998</v>
      </c>
      <c r="C6" s="78">
        <v>6400</v>
      </c>
      <c r="D6" s="78">
        <v>15500</v>
      </c>
      <c r="E6" s="78">
        <v>8300</v>
      </c>
      <c r="F6" s="78">
        <v>7000</v>
      </c>
      <c r="G6" s="22">
        <f t="shared" si="0"/>
        <v>37200</v>
      </c>
      <c r="H6" s="22">
        <f t="shared" si="1"/>
        <v>2412.1739717245337</v>
      </c>
      <c r="I6" s="22">
        <f t="shared" si="3"/>
        <v>34787.826028275464</v>
      </c>
    </row>
    <row r="7" spans="1:9" ht="15.75" customHeight="1" x14ac:dyDescent="0.25">
      <c r="A7" s="7">
        <f t="shared" si="2"/>
        <v>2022</v>
      </c>
      <c r="B7" s="77">
        <v>2055.8951999999999</v>
      </c>
      <c r="C7" s="78">
        <v>6100</v>
      </c>
      <c r="D7" s="78">
        <v>15300</v>
      </c>
      <c r="E7" s="78">
        <v>8300</v>
      </c>
      <c r="F7" s="78">
        <v>7200</v>
      </c>
      <c r="G7" s="22">
        <f t="shared" si="0"/>
        <v>36900</v>
      </c>
      <c r="H7" s="22">
        <f t="shared" si="1"/>
        <v>2392.0416348157537</v>
      </c>
      <c r="I7" s="22">
        <f t="shared" si="3"/>
        <v>34507.958365184248</v>
      </c>
    </row>
    <row r="8" spans="1:9" ht="15.75" customHeight="1" x14ac:dyDescent="0.25">
      <c r="A8" s="7">
        <f t="shared" si="2"/>
        <v>2023</v>
      </c>
      <c r="B8" s="77">
        <v>2027.2007999999998</v>
      </c>
      <c r="C8" s="78">
        <v>5900</v>
      </c>
      <c r="D8" s="78">
        <v>14900</v>
      </c>
      <c r="E8" s="78">
        <v>8200</v>
      </c>
      <c r="F8" s="78">
        <v>7200</v>
      </c>
      <c r="G8" s="22">
        <f t="shared" si="0"/>
        <v>36200</v>
      </c>
      <c r="H8" s="22">
        <f t="shared" si="1"/>
        <v>2358.6555947656293</v>
      </c>
      <c r="I8" s="22">
        <f t="shared" si="3"/>
        <v>33841.344405234369</v>
      </c>
    </row>
    <row r="9" spans="1:9" ht="15.75" customHeight="1" x14ac:dyDescent="0.25">
      <c r="A9" s="7">
        <f t="shared" si="2"/>
        <v>2024</v>
      </c>
      <c r="B9" s="77">
        <v>2009.4271999999996</v>
      </c>
      <c r="C9" s="78">
        <v>5700</v>
      </c>
      <c r="D9" s="78">
        <v>14400</v>
      </c>
      <c r="E9" s="78">
        <v>8200</v>
      </c>
      <c r="F9" s="78">
        <v>7400</v>
      </c>
      <c r="G9" s="22">
        <f t="shared" si="0"/>
        <v>35700</v>
      </c>
      <c r="H9" s="22">
        <f t="shared" si="1"/>
        <v>2337.9759457248797</v>
      </c>
      <c r="I9" s="22">
        <f t="shared" si="3"/>
        <v>33362.02405427512</v>
      </c>
    </row>
    <row r="10" spans="1:9" ht="15.75" customHeight="1" x14ac:dyDescent="0.25">
      <c r="A10" s="7">
        <f t="shared" si="2"/>
        <v>2025</v>
      </c>
      <c r="B10" s="77">
        <v>1980.5759999999998</v>
      </c>
      <c r="C10" s="78">
        <v>5600</v>
      </c>
      <c r="D10" s="78">
        <v>14100</v>
      </c>
      <c r="E10" s="78">
        <v>8200</v>
      </c>
      <c r="F10" s="78">
        <v>7500</v>
      </c>
      <c r="G10" s="22">
        <f t="shared" si="0"/>
        <v>35400</v>
      </c>
      <c r="H10" s="22">
        <f t="shared" si="1"/>
        <v>2304.4074682974333</v>
      </c>
      <c r="I10" s="22">
        <f t="shared" si="3"/>
        <v>33095.592531702569</v>
      </c>
    </row>
    <row r="11" spans="1:9" ht="15.75" customHeight="1" x14ac:dyDescent="0.25">
      <c r="A11" s="7">
        <f t="shared" si="2"/>
        <v>2026</v>
      </c>
      <c r="B11" s="77">
        <v>1961.8510000000001</v>
      </c>
      <c r="C11" s="78">
        <v>5500</v>
      </c>
      <c r="D11" s="78">
        <v>13600</v>
      </c>
      <c r="E11" s="78">
        <v>8200</v>
      </c>
      <c r="F11" s="78">
        <v>7500</v>
      </c>
      <c r="G11" s="22">
        <f t="shared" si="0"/>
        <v>34800</v>
      </c>
      <c r="H11" s="22">
        <f t="shared" si="1"/>
        <v>2282.6208618537175</v>
      </c>
      <c r="I11" s="22">
        <f t="shared" si="3"/>
        <v>32517.379138146283</v>
      </c>
    </row>
    <row r="12" spans="1:9" ht="15.75" customHeight="1" x14ac:dyDescent="0.25">
      <c r="A12" s="7">
        <f t="shared" si="2"/>
        <v>2027</v>
      </c>
      <c r="B12" s="77">
        <v>1932.3620000000001</v>
      </c>
      <c r="C12" s="78">
        <v>5400</v>
      </c>
      <c r="D12" s="78">
        <v>13100</v>
      </c>
      <c r="E12" s="78">
        <v>8200</v>
      </c>
      <c r="F12" s="78">
        <v>7600</v>
      </c>
      <c r="G12" s="22">
        <f t="shared" si="0"/>
        <v>34300</v>
      </c>
      <c r="H12" s="22">
        <f t="shared" si="1"/>
        <v>2248.3103017779499</v>
      </c>
      <c r="I12" s="22">
        <f t="shared" si="3"/>
        <v>32051.68969822205</v>
      </c>
    </row>
    <row r="13" spans="1:9" ht="15.75" customHeight="1" x14ac:dyDescent="0.25">
      <c r="A13" s="7">
        <f t="shared" si="2"/>
        <v>2028</v>
      </c>
      <c r="B13" s="77">
        <v>1913.1588000000002</v>
      </c>
      <c r="C13" s="78">
        <v>5400</v>
      </c>
      <c r="D13" s="78">
        <v>12500</v>
      </c>
      <c r="E13" s="78">
        <v>8300</v>
      </c>
      <c r="F13" s="78">
        <v>7600</v>
      </c>
      <c r="G13" s="22">
        <f t="shared" si="0"/>
        <v>33800</v>
      </c>
      <c r="H13" s="22">
        <f t="shared" si="1"/>
        <v>2225.9673078735459</v>
      </c>
      <c r="I13" s="22">
        <f t="shared" si="3"/>
        <v>31574.032692126453</v>
      </c>
    </row>
    <row r="14" spans="1:9" ht="15.75" customHeight="1" x14ac:dyDescent="0.25">
      <c r="A14" s="7">
        <f t="shared" si="2"/>
        <v>2029</v>
      </c>
      <c r="B14" s="77">
        <v>1883.5104000000001</v>
      </c>
      <c r="C14" s="78">
        <v>5400</v>
      </c>
      <c r="D14" s="78">
        <v>12100</v>
      </c>
      <c r="E14" s="78">
        <v>8300</v>
      </c>
      <c r="F14" s="78">
        <v>7700</v>
      </c>
      <c r="G14" s="22">
        <f t="shared" si="0"/>
        <v>33500</v>
      </c>
      <c r="H14" s="22">
        <f t="shared" si="1"/>
        <v>2191.4712853108826</v>
      </c>
      <c r="I14" s="22">
        <f t="shared" si="3"/>
        <v>31308.528714689117</v>
      </c>
    </row>
    <row r="15" spans="1:9" ht="15.75" customHeight="1" x14ac:dyDescent="0.25">
      <c r="A15" s="7">
        <f t="shared" si="2"/>
        <v>2030</v>
      </c>
      <c r="B15" s="77">
        <v>1853.8620000000001</v>
      </c>
      <c r="C15" s="78">
        <v>5400</v>
      </c>
      <c r="D15" s="78">
        <v>11700</v>
      </c>
      <c r="E15" s="78">
        <v>8200</v>
      </c>
      <c r="F15" s="78">
        <v>7700</v>
      </c>
      <c r="G15" s="22">
        <f t="shared" si="0"/>
        <v>33000</v>
      </c>
      <c r="H15" s="22">
        <f t="shared" si="1"/>
        <v>2156.9752627482194</v>
      </c>
      <c r="I15" s="22">
        <f t="shared" si="3"/>
        <v>30843.024737251781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127.98540500981416</v>
      </c>
      <c r="I17" s="22">
        <f t="shared" si="4"/>
        <v>-127.98540500981416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1.048687825E-2</v>
      </c>
    </row>
    <row r="4" spans="1:8" ht="15.75" customHeight="1" x14ac:dyDescent="0.25">
      <c r="B4" s="24" t="s">
        <v>7</v>
      </c>
      <c r="C4" s="79">
        <v>0.15232712543972637</v>
      </c>
    </row>
    <row r="5" spans="1:8" ht="15.75" customHeight="1" x14ac:dyDescent="0.25">
      <c r="B5" s="24" t="s">
        <v>8</v>
      </c>
      <c r="C5" s="79">
        <v>5.4728057876571971E-2</v>
      </c>
    </row>
    <row r="6" spans="1:8" ht="15.75" customHeight="1" x14ac:dyDescent="0.25">
      <c r="B6" s="24" t="s">
        <v>10</v>
      </c>
      <c r="C6" s="79">
        <v>0.11522429744609325</v>
      </c>
    </row>
    <row r="7" spans="1:8" ht="15.75" customHeight="1" x14ac:dyDescent="0.25">
      <c r="B7" s="24" t="s">
        <v>13</v>
      </c>
      <c r="C7" s="79">
        <v>0.26265015903288152</v>
      </c>
    </row>
    <row r="8" spans="1:8" ht="15.75" customHeight="1" x14ac:dyDescent="0.25">
      <c r="B8" s="24" t="s">
        <v>14</v>
      </c>
      <c r="C8" s="79">
        <v>1.1773549849363756E-4</v>
      </c>
    </row>
    <row r="9" spans="1:8" ht="15.75" customHeight="1" x14ac:dyDescent="0.25">
      <c r="B9" s="24" t="s">
        <v>27</v>
      </c>
      <c r="C9" s="79">
        <v>0.12873553633350823</v>
      </c>
    </row>
    <row r="10" spans="1:8" ht="15.75" customHeight="1" x14ac:dyDescent="0.25">
      <c r="B10" s="24" t="s">
        <v>15</v>
      </c>
      <c r="C10" s="79">
        <v>0.27573021012272514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5.3105943825846803E-2</v>
      </c>
      <c r="D14" s="79">
        <v>5.3105943825846803E-2</v>
      </c>
      <c r="E14" s="79">
        <v>3.2234703479373801E-2</v>
      </c>
      <c r="F14" s="79">
        <v>3.2234703479373801E-2</v>
      </c>
    </row>
    <row r="15" spans="1:8" ht="15.75" customHeight="1" x14ac:dyDescent="0.25">
      <c r="B15" s="24" t="s">
        <v>16</v>
      </c>
      <c r="C15" s="79">
        <v>0.161009207185345</v>
      </c>
      <c r="D15" s="79">
        <v>0.161009207185345</v>
      </c>
      <c r="E15" s="79">
        <v>0.120454880806548</v>
      </c>
      <c r="F15" s="79">
        <v>0.120454880806548</v>
      </c>
    </row>
    <row r="16" spans="1:8" ht="15.75" customHeight="1" x14ac:dyDescent="0.25">
      <c r="B16" s="24" t="s">
        <v>17</v>
      </c>
      <c r="C16" s="79">
        <v>2.0878836682946399E-2</v>
      </c>
      <c r="D16" s="79">
        <v>2.0878836682946399E-2</v>
      </c>
      <c r="E16" s="79">
        <v>2.0848219349382899E-2</v>
      </c>
      <c r="F16" s="79">
        <v>2.0848219349382899E-2</v>
      </c>
    </row>
    <row r="17" spans="1:8" ht="15.75" customHeight="1" x14ac:dyDescent="0.25">
      <c r="B17" s="24" t="s">
        <v>18</v>
      </c>
      <c r="C17" s="79">
        <v>5.1569359962807798E-5</v>
      </c>
      <c r="D17" s="79">
        <v>5.1569359962807798E-5</v>
      </c>
      <c r="E17" s="79">
        <v>1.8101810776222004E-4</v>
      </c>
      <c r="F17" s="79">
        <v>1.8101810776222004E-4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5.1895583218677099E-3</v>
      </c>
      <c r="D19" s="79">
        <v>5.1895583218677099E-3</v>
      </c>
      <c r="E19" s="79">
        <v>2.36579489167208E-3</v>
      </c>
      <c r="F19" s="79">
        <v>2.36579489167208E-3</v>
      </c>
    </row>
    <row r="20" spans="1:8" ht="15.75" customHeight="1" x14ac:dyDescent="0.25">
      <c r="B20" s="24" t="s">
        <v>21</v>
      </c>
      <c r="C20" s="79">
        <v>6.8435269977625002E-3</v>
      </c>
      <c r="D20" s="79">
        <v>6.8435269977625002E-3</v>
      </c>
      <c r="E20" s="79">
        <v>9.8104336571418101E-3</v>
      </c>
      <c r="F20" s="79">
        <v>9.8104336571418101E-3</v>
      </c>
    </row>
    <row r="21" spans="1:8" ht="15.75" customHeight="1" x14ac:dyDescent="0.25">
      <c r="B21" s="24" t="s">
        <v>22</v>
      </c>
      <c r="C21" s="79">
        <v>6.1617298157148503E-2</v>
      </c>
      <c r="D21" s="79">
        <v>6.1617298157148503E-2</v>
      </c>
      <c r="E21" s="79">
        <v>0.203352154044495</v>
      </c>
      <c r="F21" s="79">
        <v>0.203352154044495</v>
      </c>
    </row>
    <row r="22" spans="1:8" ht="15.75" customHeight="1" x14ac:dyDescent="0.25">
      <c r="B22" s="24" t="s">
        <v>23</v>
      </c>
      <c r="C22" s="79">
        <v>0.69130405946912021</v>
      </c>
      <c r="D22" s="79">
        <v>0.69130405946912021</v>
      </c>
      <c r="E22" s="79">
        <v>0.61075279566362417</v>
      </c>
      <c r="F22" s="79">
        <v>0.61075279566362417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4.5499999999999999E-2</v>
      </c>
    </row>
    <row r="27" spans="1:8" ht="15.75" customHeight="1" x14ac:dyDescent="0.25">
      <c r="B27" s="24" t="s">
        <v>39</v>
      </c>
      <c r="C27" s="79">
        <v>0.14300000000000002</v>
      </c>
    </row>
    <row r="28" spans="1:8" ht="15.75" customHeight="1" x14ac:dyDescent="0.25">
      <c r="B28" s="24" t="s">
        <v>40</v>
      </c>
      <c r="C28" s="79">
        <v>9.6600000000000005E-2</v>
      </c>
    </row>
    <row r="29" spans="1:8" ht="15.75" customHeight="1" x14ac:dyDescent="0.25">
      <c r="B29" s="24" t="s">
        <v>41</v>
      </c>
      <c r="C29" s="79">
        <v>0.16089999999999999</v>
      </c>
    </row>
    <row r="30" spans="1:8" ht="15.75" customHeight="1" x14ac:dyDescent="0.25">
      <c r="B30" s="24" t="s">
        <v>42</v>
      </c>
      <c r="C30" s="79">
        <v>3.5400000000000001E-2</v>
      </c>
    </row>
    <row r="31" spans="1:8" ht="15.75" customHeight="1" x14ac:dyDescent="0.25">
      <c r="B31" s="24" t="s">
        <v>43</v>
      </c>
      <c r="C31" s="79">
        <v>0.1416</v>
      </c>
    </row>
    <row r="32" spans="1:8" ht="15.75" customHeight="1" x14ac:dyDescent="0.25">
      <c r="B32" s="24" t="s">
        <v>44</v>
      </c>
      <c r="C32" s="79">
        <v>7.2300000000000003E-2</v>
      </c>
    </row>
    <row r="33" spans="2:3" ht="15.75" customHeight="1" x14ac:dyDescent="0.25">
      <c r="B33" s="24" t="s">
        <v>45</v>
      </c>
      <c r="C33" s="79">
        <v>0.14610000000000001</v>
      </c>
    </row>
    <row r="34" spans="2:3" ht="15.75" customHeight="1" x14ac:dyDescent="0.25">
      <c r="B34" s="24" t="s">
        <v>46</v>
      </c>
      <c r="C34" s="79">
        <v>0.15859999999999999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0.74184704529335066</v>
      </c>
      <c r="D2" s="80">
        <v>0.74184704529335066</v>
      </c>
      <c r="E2" s="80">
        <v>0.71276372625643669</v>
      </c>
      <c r="F2" s="80">
        <v>0.61150648641510919</v>
      </c>
      <c r="G2" s="80">
        <v>0.59031691819655274</v>
      </c>
    </row>
    <row r="3" spans="1:15" ht="15.75" customHeight="1" x14ac:dyDescent="0.25">
      <c r="A3" s="5"/>
      <c r="B3" s="11" t="s">
        <v>118</v>
      </c>
      <c r="C3" s="80">
        <v>0.24465168514993482</v>
      </c>
      <c r="D3" s="80">
        <v>0.24465168514993482</v>
      </c>
      <c r="E3" s="80">
        <v>0.27103475027550589</v>
      </c>
      <c r="F3" s="80">
        <v>0.3611669440021007</v>
      </c>
      <c r="G3" s="80">
        <v>0.38181646143838843</v>
      </c>
    </row>
    <row r="4" spans="1:15" ht="15.75" customHeight="1" x14ac:dyDescent="0.25">
      <c r="A4" s="5"/>
      <c r="B4" s="11" t="s">
        <v>116</v>
      </c>
      <c r="C4" s="81">
        <v>8.748822672750978E-3</v>
      </c>
      <c r="D4" s="81">
        <v>8.748822672750978E-3</v>
      </c>
      <c r="E4" s="81">
        <v>1.1449076584093871E-2</v>
      </c>
      <c r="F4" s="81">
        <v>1.8037696127770533E-2</v>
      </c>
      <c r="G4" s="81">
        <v>1.8577746910039109E-2</v>
      </c>
    </row>
    <row r="5" spans="1:15" ht="15.75" customHeight="1" x14ac:dyDescent="0.25">
      <c r="A5" s="5"/>
      <c r="B5" s="11" t="s">
        <v>119</v>
      </c>
      <c r="C5" s="81">
        <v>4.752446883963494E-3</v>
      </c>
      <c r="D5" s="81">
        <v>4.752446883963494E-3</v>
      </c>
      <c r="E5" s="81">
        <v>4.752446883963494E-3</v>
      </c>
      <c r="F5" s="81">
        <v>9.2888734550195546E-3</v>
      </c>
      <c r="G5" s="81">
        <v>9.2888734550195546E-3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0.79046560448058756</v>
      </c>
      <c r="D8" s="80">
        <v>0.79046560448058756</v>
      </c>
      <c r="E8" s="80">
        <v>0.84480441165624998</v>
      </c>
      <c r="F8" s="80">
        <v>0.88358404883897435</v>
      </c>
      <c r="G8" s="80">
        <v>0.90280653206109984</v>
      </c>
    </row>
    <row r="9" spans="1:15" ht="15.75" customHeight="1" x14ac:dyDescent="0.25">
      <c r="B9" s="7" t="s">
        <v>121</v>
      </c>
      <c r="C9" s="80">
        <v>8.8546905519412369E-2</v>
      </c>
      <c r="D9" s="80">
        <v>8.8546905519412369E-2</v>
      </c>
      <c r="E9" s="80">
        <v>9.0619158343750006E-2</v>
      </c>
      <c r="F9" s="80">
        <v>8.8757314161025655E-2</v>
      </c>
      <c r="G9" s="80">
        <v>7.5732115272233544E-2</v>
      </c>
    </row>
    <row r="10" spans="1:15" ht="15.75" customHeight="1" x14ac:dyDescent="0.25">
      <c r="B10" s="7" t="s">
        <v>122</v>
      </c>
      <c r="C10" s="81">
        <v>5.4416791000000034E-2</v>
      </c>
      <c r="D10" s="81">
        <v>5.4416791000000034E-2</v>
      </c>
      <c r="E10" s="81">
        <v>6.4576430000000004E-2</v>
      </c>
      <c r="F10" s="81">
        <v>2.7658637E-2</v>
      </c>
      <c r="G10" s="81">
        <v>2.1461352666666666E-2</v>
      </c>
    </row>
    <row r="11" spans="1:15" ht="15.75" customHeight="1" x14ac:dyDescent="0.25">
      <c r="B11" s="7" t="s">
        <v>123</v>
      </c>
      <c r="C11" s="81">
        <v>6.6570698999999997E-2</v>
      </c>
      <c r="D11" s="81">
        <v>6.6570698999999997E-2</v>
      </c>
      <c r="E11" s="81">
        <v>0</v>
      </c>
      <c r="F11" s="81">
        <v>0</v>
      </c>
      <c r="G11" s="81">
        <v>0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0.3675873845</v>
      </c>
      <c r="D14" s="82">
        <v>0.34495623779099999</v>
      </c>
      <c r="E14" s="82">
        <v>0.34495623779099999</v>
      </c>
      <c r="F14" s="82">
        <v>0.158397592408</v>
      </c>
      <c r="G14" s="82">
        <v>0.158397592408</v>
      </c>
      <c r="H14" s="83">
        <v>0.26500000000000001</v>
      </c>
      <c r="I14" s="83">
        <v>0.26500000000000001</v>
      </c>
      <c r="J14" s="83">
        <v>0.26500000000000001</v>
      </c>
      <c r="K14" s="83">
        <v>0.26500000000000001</v>
      </c>
      <c r="L14" s="83">
        <v>0.265628516845</v>
      </c>
      <c r="M14" s="83">
        <v>0.18064865923500001</v>
      </c>
      <c r="N14" s="83">
        <v>0.19508255555199999</v>
      </c>
      <c r="O14" s="83">
        <v>0.20189269920649999</v>
      </c>
    </row>
    <row r="15" spans="1:15" ht="15.75" customHeight="1" x14ac:dyDescent="0.25">
      <c r="B15" s="16" t="s">
        <v>68</v>
      </c>
      <c r="C15" s="80">
        <f>iron_deficiency_anaemia*C14</f>
        <v>0.17877580775874641</v>
      </c>
      <c r="D15" s="80">
        <f t="shared" ref="D15:O15" si="0">iron_deficiency_anaemia*D14</f>
        <v>0.16776916905456046</v>
      </c>
      <c r="E15" s="80">
        <f t="shared" si="0"/>
        <v>0.16776916905456046</v>
      </c>
      <c r="F15" s="80">
        <f t="shared" si="0"/>
        <v>7.7036532601082439E-2</v>
      </c>
      <c r="G15" s="80">
        <f t="shared" si="0"/>
        <v>7.7036532601082439E-2</v>
      </c>
      <c r="H15" s="80">
        <f t="shared" si="0"/>
        <v>0.12888252169075132</v>
      </c>
      <c r="I15" s="80">
        <f t="shared" si="0"/>
        <v>0.12888252169075132</v>
      </c>
      <c r="J15" s="80">
        <f t="shared" si="0"/>
        <v>0.12888252169075132</v>
      </c>
      <c r="K15" s="80">
        <f t="shared" si="0"/>
        <v>0.12888252169075132</v>
      </c>
      <c r="L15" s="80">
        <f t="shared" si="0"/>
        <v>0.12918820031682193</v>
      </c>
      <c r="M15" s="80">
        <f t="shared" si="0"/>
        <v>8.7858319782113323E-2</v>
      </c>
      <c r="N15" s="80">
        <f t="shared" si="0"/>
        <v>9.4878232820444677E-2</v>
      </c>
      <c r="O15" s="80">
        <f t="shared" si="0"/>
        <v>9.8190340319570066E-2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0.45700000000000002</v>
      </c>
      <c r="D2" s="81">
        <v>1.8000000000000002E-2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</v>
      </c>
      <c r="D3" s="81">
        <v>0.184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0.54299999999999993</v>
      </c>
      <c r="D4" s="81">
        <v>0.67599999999999993</v>
      </c>
      <c r="E4" s="81">
        <v>0.63600000000000001</v>
      </c>
      <c r="F4" s="81">
        <v>0.28699999999999998</v>
      </c>
      <c r="G4" s="81">
        <v>0</v>
      </c>
    </row>
    <row r="5" spans="1:7" x14ac:dyDescent="0.25">
      <c r="B5" s="43" t="s">
        <v>169</v>
      </c>
      <c r="C5" s="80">
        <f>1-SUM(C2:C4)</f>
        <v>0</v>
      </c>
      <c r="D5" s="80">
        <f>1-SUM(D2:D4)</f>
        <v>0.12200000000000011</v>
      </c>
      <c r="E5" s="80">
        <f>1-SUM(E2:E4)</f>
        <v>0.36399999999999999</v>
      </c>
      <c r="F5" s="80">
        <f>1-SUM(F2:F4)</f>
        <v>0.71300000000000008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4.3700000000000003E-2</v>
      </c>
      <c r="D2" s="144">
        <v>4.2830000000000007E-2</v>
      </c>
      <c r="E2" s="144">
        <v>4.1980000000000003E-2</v>
      </c>
      <c r="F2" s="144">
        <v>4.1149999999999999E-2</v>
      </c>
      <c r="G2" s="144">
        <v>4.0350000000000004E-2</v>
      </c>
      <c r="H2" s="144">
        <v>3.959E-2</v>
      </c>
      <c r="I2" s="144">
        <v>3.8870000000000002E-2</v>
      </c>
      <c r="J2" s="144">
        <v>3.8179999999999999E-2</v>
      </c>
      <c r="K2" s="144">
        <v>3.7530000000000001E-2</v>
      </c>
      <c r="L2" s="144">
        <v>3.6900000000000002E-2</v>
      </c>
      <c r="M2" s="144">
        <v>3.6309999999999995E-2</v>
      </c>
      <c r="N2" s="144">
        <v>3.5740000000000001E-2</v>
      </c>
      <c r="O2" s="144">
        <v>3.5200000000000002E-2</v>
      </c>
      <c r="P2" s="144">
        <v>3.4680000000000002E-2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2.435E-2</v>
      </c>
      <c r="D4" s="144">
        <v>2.3959999999999999E-2</v>
      </c>
      <c r="E4" s="144">
        <v>2.3559999999999998E-2</v>
      </c>
      <c r="F4" s="144">
        <v>2.3189999999999999E-2</v>
      </c>
      <c r="G4" s="144">
        <v>2.283E-2</v>
      </c>
      <c r="H4" s="144">
        <v>2.2530000000000001E-2</v>
      </c>
      <c r="I4" s="144">
        <v>2.2250000000000002E-2</v>
      </c>
      <c r="J4" s="144">
        <v>2.198E-2</v>
      </c>
      <c r="K4" s="144">
        <v>2.1720000000000003E-2</v>
      </c>
      <c r="L4" s="144">
        <v>2.147E-2</v>
      </c>
      <c r="M4" s="144">
        <v>2.1230000000000002E-2</v>
      </c>
      <c r="N4" s="144">
        <v>2.1000000000000001E-2</v>
      </c>
      <c r="O4" s="144">
        <v>2.078E-2</v>
      </c>
      <c r="P4" s="144">
        <v>2.0569999999999998E-2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9.5366503870181155E-2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0.12888252169075132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9.8720283737296868E-2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9.1166666666666674E-2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0.40333333333333332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13.76</v>
      </c>
      <c r="D13" s="143">
        <v>13.409000000000001</v>
      </c>
      <c r="E13" s="143">
        <v>13.07</v>
      </c>
      <c r="F13" s="143">
        <v>12.744</v>
      </c>
      <c r="G13" s="143">
        <v>12.425000000000001</v>
      </c>
      <c r="H13" s="143">
        <v>12.116</v>
      </c>
      <c r="I13" s="143">
        <v>11.811999999999999</v>
      </c>
      <c r="J13" s="143">
        <v>11.526</v>
      </c>
      <c r="K13" s="143">
        <v>11.231</v>
      </c>
      <c r="L13" s="143">
        <v>10.964</v>
      </c>
      <c r="M13" s="143">
        <v>10.553000000000001</v>
      </c>
      <c r="N13" s="143">
        <v>10.276</v>
      </c>
      <c r="O13" s="143">
        <v>10.039</v>
      </c>
      <c r="P13" s="143">
        <v>9.8019999999999996</v>
      </c>
    </row>
    <row r="14" spans="1:16" x14ac:dyDescent="0.25">
      <c r="B14" s="16" t="s">
        <v>170</v>
      </c>
      <c r="C14" s="143">
        <f>maternal_mortality</f>
        <v>0.48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0.25</v>
      </c>
      <c r="E2" s="92">
        <f>food_insecure</f>
        <v>0.25</v>
      </c>
      <c r="F2" s="92">
        <f>food_insecure</f>
        <v>0.25</v>
      </c>
      <c r="G2" s="92">
        <f>food_insecure</f>
        <v>0.25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0.25</v>
      </c>
      <c r="F5" s="92">
        <f>food_insecure</f>
        <v>0.25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6.2944726982980773E-2</v>
      </c>
      <c r="D7" s="92">
        <f>diarrhoea_1_5mo/26</f>
        <v>6.3122170021153848E-2</v>
      </c>
      <c r="E7" s="92">
        <f>diarrhoea_6_11mo/26</f>
        <v>6.3122170021153848E-2</v>
      </c>
      <c r="F7" s="92">
        <f>diarrhoea_12_23mo/26</f>
        <v>5.7051130641153851E-2</v>
      </c>
      <c r="G7" s="92">
        <f>diarrhoea_24_59mo/26</f>
        <v>5.7051130641153851E-2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0.25</v>
      </c>
      <c r="F8" s="92">
        <f>food_insecure</f>
        <v>0.25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6.2944726982980773E-2</v>
      </c>
      <c r="D11" s="92">
        <f>diarrhoea_1_5mo/26</f>
        <v>6.3122170021153848E-2</v>
      </c>
      <c r="E11" s="92">
        <f>diarrhoea_6_11mo/26</f>
        <v>6.3122170021153848E-2</v>
      </c>
      <c r="F11" s="92">
        <f>diarrhoea_12_23mo/26</f>
        <v>5.7051130641153851E-2</v>
      </c>
      <c r="G11" s="92">
        <f>diarrhoea_24_59mo/26</f>
        <v>5.7051130641153851E-2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0.25</v>
      </c>
      <c r="I14" s="92">
        <f>food_insecure</f>
        <v>0.25</v>
      </c>
      <c r="J14" s="92">
        <f>food_insecure</f>
        <v>0.25</v>
      </c>
      <c r="K14" s="92">
        <f>food_insecure</f>
        <v>0.25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0.90300000000000002</v>
      </c>
      <c r="I17" s="92">
        <f>frac_PW_health_facility</f>
        <v>0.90300000000000002</v>
      </c>
      <c r="J17" s="92">
        <f>frac_PW_health_facility</f>
        <v>0.90300000000000002</v>
      </c>
      <c r="K17" s="92">
        <f>frac_PW_health_facility</f>
        <v>0.90300000000000002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0.27600000000000002</v>
      </c>
      <c r="M23" s="92">
        <f>famplan_unmet_need</f>
        <v>0.27600000000000002</v>
      </c>
      <c r="N23" s="92">
        <f>famplan_unmet_need</f>
        <v>0.27600000000000002</v>
      </c>
      <c r="O23" s="92">
        <f>famplan_unmet_need</f>
        <v>0.27600000000000002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0.10192996044158953</v>
      </c>
      <c r="M24" s="92">
        <f>(1-food_insecure)*(0.49)+food_insecure*(0.7)</f>
        <v>0.54249999999999998</v>
      </c>
      <c r="N24" s="92">
        <f>(1-food_insecure)*(0.49)+food_insecure*(0.7)</f>
        <v>0.54249999999999998</v>
      </c>
      <c r="O24" s="92">
        <f>(1-food_insecure)*(0.49)+food_insecure*(0.7)</f>
        <v>0.54249999999999998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4.3684268760681225E-2</v>
      </c>
      <c r="M25" s="92">
        <f>(1-food_insecure)*(0.21)+food_insecure*(0.3)</f>
        <v>0.23249999999999998</v>
      </c>
      <c r="N25" s="92">
        <f>(1-food_insecure)*(0.21)+food_insecure*(0.3)</f>
        <v>0.23249999999999998</v>
      </c>
      <c r="O25" s="92">
        <f>(1-food_insecure)*(0.21)+food_insecure*(0.3)</f>
        <v>0.23249999999999998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4.2275098800659251E-2</v>
      </c>
      <c r="M26" s="92">
        <f>(1-food_insecure)*(0.3)</f>
        <v>0.22499999999999998</v>
      </c>
      <c r="N26" s="92">
        <f>(1-food_insecure)*(0.3)</f>
        <v>0.22499999999999998</v>
      </c>
      <c r="O26" s="92">
        <f>(1-food_insecure)*(0.3)</f>
        <v>0.22499999999999998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0.81211067199706999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2020-03-24T06:50:22Z</dcterms:modified>
</cp:coreProperties>
</file>