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338EA5A8-7C11-4BD9-A2DD-3B7CF4223C10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33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2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241C5190-CD6E-4CE6-8791-C7204D1A8A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6B3D2B7-DF35-45CE-A4C3-27075301DAC0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C003E8C5-5400-49BB-8418-920A579C5DB2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CADC99F2-B518-49A8-8A34-396A0276009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3C1E1A00-AC79-4F1A-9DE0-BF92ACD9A83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DD1C0423-0FCE-4555-A821-2B258F3F2F17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8204AF8C-D13D-4EDD-992E-D6ADFC36DD69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FB2DE98D-73E0-47B0-8962-B7C98AA04B6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C87F218B-F903-4EE2-950E-771F41DB6F7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34F49E9C-657E-427B-A4E5-73E61E4C5DC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A08E5C79-AC84-4DC1-9028-62CB2FE4ADD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0A750776-01E9-4998-A2A8-0A313B0B5E2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EDB31EB9-A45B-4B4F-8AB5-2319AE494B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C9F6197-A3EE-42C1-990F-BBEFC2D53DE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9ABBE964-707E-44A4-BCCD-674C1ABC90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B3E85FD-7F1E-43F0-AB79-4ECF8C3D58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121290B-D8B3-490D-AC85-B6DF107DF20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A2AC001-A0D9-48C3-8EF0-F5B5B0E3B6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1774822-7A34-4C29-ADB4-03F0E1EE1D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79D7AA5-EA0D-40AB-BFD1-8A4A4F07ED2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7EBBDEC6-E018-4499-947F-45E1098F70B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B8984FCE-5B66-4288-B88A-DE3FDAC9D28F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5C550BA1-B92E-4D7F-A244-4F34A36C4EDA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9667EBF9-9184-41AB-8F1B-D3E5D48C3C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3C9F409B-1F85-43A6-90FA-F815F8A12713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9AF8B2EE-32E3-48D1-B569-22A817B6A2F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F338D18A-E479-4341-A14E-9A066DBFB56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70581477-0D58-4E6B-ACBA-3FF375AC5A94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3D598488-73CD-42B0-AE1A-644C7B6F1A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C815E4B7-D6EF-408E-860E-CE5D31A312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557D19E0-F17F-4061-AA42-5E2B3EB35A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A1175E46-D9EA-4948-9470-1E7C9A0AAE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3C4DA66C-0DB3-4ED6-BC27-A605258BDC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F715387A-5F20-405E-AED6-3390078F1251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848CC5DF-CBEB-4528-885F-003462A4253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C0C5E60-D0D2-4E98-9E39-49CDAE4849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A59AFBCC-A1C1-4470-9281-349B510164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D2306A9D-CFE4-4BA9-842A-EDC18EB547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F37195B5-6A82-4006-A7D1-70B9A37596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92CB8598-6A42-4276-AA73-C9AA75FFEC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D11F1C5C-9777-4F7C-A3CD-BBA5784BFF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344E32A4-3F0C-44FA-B1F4-C6ADF4E082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4290633F-C5A6-4EAD-B9F7-75F7BABBEA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CD9C915E-72AF-4232-B435-36E0F520C3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C65F6ED1-791F-4CB3-BBE0-B2E6DFE15C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336247ED-11C8-45FF-8F8E-A30A329812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087E7169-ED36-4B3F-AE55-C492B57B9A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ADEFC05F-A366-4781-B0BF-1F5874D527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E0762BF3-45F9-4B08-95C3-00C56BC533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2B84A879-DD83-47F3-A90B-D01832D1B9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A6127C03-6372-4FB0-8B3A-DD5096667B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8D331328-F6F9-4963-B0DD-D8BC54B532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7463AE1-4E85-487B-9C08-510186AEB69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F2DE6AD4-3FB2-472E-AEE9-B0D2F45AB3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71E8CBAA-31C5-463F-91A7-09F5F6A0C5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5DF63C18-9879-4C41-9EA7-94ED578FF9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7C27F5B9-C093-4B0E-9227-6D5DC07212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C24FE3E-54E3-48AA-B629-A6AD74D7F2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C3272551-4BE7-446F-9D52-5CD3F8BBAE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295DCBDB-E09C-4B5C-A7BC-72B268B390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604791B9-398A-447E-9C90-B7BB1AA4E7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E79FB786-C709-445C-BC7D-FB03938400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C884F335-72C1-45F8-8452-3CCFA1F01E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0066191-59BC-49D8-871D-6AA8FC06E8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6E6B50C-540B-48E7-9824-C55E1D55DD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24432A78-63A0-4A57-804C-75486F6741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93ACCBB-BF91-4FB5-8B4C-7E8F781970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E6A47BDE-A21B-4176-8EAB-FEFBEFFCC4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EEA4D860-3EEC-43E1-B936-391FE6A385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7135836-B8D6-4448-95DB-BE75A51797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FB7A2104-71AD-42AA-B501-8C6EB96B4D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232BF31B-FF81-40C0-A380-D0947DA0E6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7088FAD3-18EB-43DB-A967-F0C3071B0B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B1286263-E6E4-4543-A271-00CF48FEA7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677E0C09-6E31-46CA-9301-2FA802D6C0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3672B93B-E2D4-472D-9023-702AB9323A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90C51DFF-EA84-490B-AFEE-FEE6F374DB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D09E9EE8-0187-4244-9664-A8FBED7F48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6FBFF266-02C5-40BB-8571-C7AEDA1036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0C89F659-685A-40C0-AED1-6602AA82D8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EDA08F51-AB84-4F67-B36D-7B38D000DF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8B0921A3-0FFE-4294-9D6B-BA3EC82549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442D199F-DC0B-4EF6-8D48-4FEF8BBEBA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B4B29DFF-6C57-4F66-8200-87368F7755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EF3C3CA6-94C2-45B3-B8AC-6D4EB60E68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60DDA4B-8C88-477C-87F3-079592F9D9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85E01A4A-A8FC-47F1-9CB1-30A53D4034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CC0D8A45-EA1F-45AE-B3DF-F7A55723A1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F5D15E32-6A5E-409E-A831-170BA5E6B5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BC54C506-B9EA-4D9C-BA1E-AD669FBDDF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BA420591-559B-4612-9A91-C24EFA4C5A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45AC3525-76DA-42ED-A6C7-8B2B0B9E61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07D8203B-3358-4454-A996-FDB00F38DE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0F5B6A65-020F-43D5-8A39-080A36CC18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50308CE-043F-4605-8DFF-C28EF7670D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08FFA8F7-0216-4E2A-93D0-D34E5AD85C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640E514A-A88C-4037-8DAF-E7D4B3286D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45855BB1-CB02-4ED1-8B12-8547E83A20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9A43673E-A79F-453E-BFF1-DC86453468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996B2226-88DF-4BE4-A780-1AF256B1B3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E703CDA2-10B6-4C01-B361-58EBFB4421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AA77975-793D-4B02-9CBE-D8D8DAE252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1657C6B-3808-4136-8280-B38EF88C92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7653B67-78C9-46B7-B269-BE73BC381C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64F72766-5E23-4851-96B8-FE9A13D73F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F429184C-446B-41A4-8F76-89E02BE4DE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7AB8377-ED0F-4A66-902C-349AEE8EE9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78677238-77C0-419C-8245-033F8063CA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17850C14-CCD2-41DB-A370-AB629E99C8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2F09F09D-D685-4744-9AA8-E46E74DD36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43BC842B-5B18-4343-A3FB-6ED694E742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1ACAB8D9-CC05-42C4-85F9-EC98F635E4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0E0834C4-3920-4FFB-A788-41BF4F4A6E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61BBCB7D-FAF8-4E06-91D1-8C85CB3E10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A0E90CD2-A393-4E0F-BB2F-5C309EF74E5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7DA21CE-115B-4828-9927-1F56FEBB3A0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3DABFE7-17A2-4CE5-94DA-64B0DB8B50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5B0FBA1A-CF12-43B6-83DF-6CB41AA0A34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7769AA8D-EA1B-41C1-879A-0ADED4A39E6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A4811BF0-EB6B-44E2-A2C7-9D6382193C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306517AD-D6CE-46B5-8F84-6A45A6E17AA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8C90991-C103-439C-86FD-AEC522AB03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B049BBF-8762-45FD-B48D-7FB2356505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A1AA178C-1BBA-483A-AD28-C7E2949C90B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8A94268E-D866-4844-8188-9025BD49F5D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B68160B-4C18-4ED4-947E-4F221DCC54A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AECA00B5-0605-4EC5-997D-A0600533CC5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CD26D38B-4DA3-4E6E-8DDE-48E6DC25472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0F8CBEF7-4425-4814-BA07-EB0847333EA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D0953427-181B-4DFD-8F27-89AEDF00F6D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BBC1DE21-0B0B-4B6E-8452-09635E7AFB8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AC98AE84-99F3-402F-91E0-2A112DF1526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1CC4CA30-29DC-418A-AE72-7BC9C3BA6E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68BB2634-026D-44C2-B2D5-E59267688F7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B4582541-FD70-46A6-B5C0-6E7A33D9BF9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6EB82BB7-8BFD-4F43-BA1E-BF43504ECD2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34B42E15-9AEB-42E3-B1A0-A370F8EC849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4A4ABE3F-45DE-4BA2-BB42-FA31AE5E5CE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0FCE794C-FEA1-447F-8F04-730F6A46C3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AF2793B6-1DE6-49FF-9D19-EC60A74DF96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0884B863-3C42-4A76-8210-944ED26E172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9C87F27C-9B6F-4FEA-9A03-657CB98C394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D5A3441-F505-400C-AB53-9DE6D5AADB4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97A026C8-0CAA-4761-AB5E-CD7CDC9BF7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58B4A3F8-3B23-45AD-8C1A-9DA0BA86F9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BB0FE76C-216B-4EEC-B011-76B7B90D56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914198F0-5EEA-4167-A5C9-B0E68071F0D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2029CF78-8732-4F3C-B137-C1F7E9ED332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3B15C754-7DCA-42B5-B217-AEC8B586801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EC36930A-5027-4256-981A-81B7AB85AE6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23DC8FD7-5B11-4301-AD09-F0968382B7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3547E461-51C4-4E54-B01E-10C5C84495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696BB82-9650-4631-9723-DFE0ECF523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AEF9C80-0256-4B13-ACAF-7E796B1F989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2809BEA-6A21-4163-A77B-F8AB1258B8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D892FCC-A9C4-41F0-8340-D52FE05000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8E870E5D-FE0E-4063-8323-98DB2E8758C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EC13926-B8BE-4F99-85CC-662C62AC39E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B864644-2719-4E96-964F-57410ED16E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258FAA13-D711-4E42-B170-B985380538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52BD0486-5B09-4216-94F6-69AC093E76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8BD499A4-E424-42D7-97C6-EDEF9A6F5F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EBAC6E8D-369A-40E4-AE42-BC42665C8F1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A4570AFB-81DB-4E54-B3B7-5D5221FB8A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89BF60E0-5471-456C-B0CE-A38C54EB8E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D7C24D03-9DE7-45B7-AD7E-141A0C5CBD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B0CD609C-E169-4954-BBE8-42D6DCFDF6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D19D97B0-A806-4984-9968-15223A444C7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15037495-E5A5-4B1A-8CEC-9FA3DD186E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DCC75CEB-A9F9-4079-9F19-CBCA32E440E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67FD7F6A-AF5A-496C-A0F7-3DBCF56721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75A43D0C-613A-4ADC-ABF3-A57EEFA8D1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AEE6A2B9-1D57-4713-822B-462EE471C7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B9F3D153-B646-442A-9D3E-12DECB710A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D141DDA-9085-4A4A-B485-EAFD58BD35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0B4A19DF-3B22-4A34-88A8-49234926D0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F6FF7A53-68B9-4F07-8E5C-79089C11E3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C77B3687-F7D1-4EFD-9ED0-B2D2800805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CDF2ABE3-87EE-42FB-A0F8-B08BFDBEEB13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8" authorId="0" shapeId="0" xr:uid="{12768847-B161-4763-901B-B90518251F6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8" authorId="0" shapeId="0" xr:uid="{FDEA72E8-608C-4532-AA35-F3D00E4E9E4A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8" authorId="0" shapeId="0" xr:uid="{7530B422-4AE3-4C13-A6DF-5CBB0FC720F8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8" authorId="0" shapeId="0" xr:uid="{1D8AD074-39F7-4DFC-AD95-5F8D728AED2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9" authorId="0" shapeId="0" xr:uid="{608AE94F-6B6D-4ECD-95AD-A0E8BB26370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9" authorId="0" shapeId="0" xr:uid="{684E0759-FE8E-4BEE-B43D-DD43F9FCE548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9" authorId="0" shapeId="0" xr:uid="{A8429C74-FDCF-4333-851D-81D55C26358A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9" authorId="0" shapeId="0" xr:uid="{823679F1-DD9A-4192-B473-E726A9648EB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9" authorId="0" shapeId="0" xr:uid="{0E13AEB5-C06A-4752-B6F6-388081956E5A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0" authorId="0" shapeId="0" xr:uid="{A215290F-EEEA-4D3C-A55E-503173DA4333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0" authorId="0" shapeId="0" xr:uid="{AE694BC9-F03F-4C84-9D86-6A2E0BACAED3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0" authorId="0" shapeId="0" xr:uid="{1F5B092E-1640-4395-883F-45FB8F663D88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0" authorId="0" shapeId="0" xr:uid="{55AB8AC6-EBC2-441E-AAB3-00499B9A911F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0" authorId="0" shapeId="0" xr:uid="{D98307FE-58CA-4F16-AC8E-857DEC839E0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1" authorId="0" shapeId="0" xr:uid="{C529ADF9-D9F8-4B4E-ADB8-27A7DB6C30E5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1" authorId="0" shapeId="0" xr:uid="{44B64F67-C158-481D-9D9F-49815201DD28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1" authorId="0" shapeId="0" xr:uid="{22797A02-E56D-45DA-9CD6-BE2B9DB05A28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1" authorId="0" shapeId="0" xr:uid="{5425E057-4634-4F6A-A701-2DD8A06C7CE3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1" authorId="0" shapeId="0" xr:uid="{1B3DDC2E-C546-4800-A86C-D4D90BF2B1B8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4" authorId="0" shapeId="0" xr:uid="{BA796F56-F8F4-4DC7-BD58-8E642DE495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8FF711E4-69C5-4C4D-942C-4D43B2249D0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C17523D-62BB-4185-A24F-C27D614D19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C34FAE67-8CC8-4DCB-8C9A-C1D7C2C80E0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52327F70-D3F4-4513-BE77-ED13FFF38F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D2A206C5-D0BF-440A-8DEC-8716D329D6C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E07B14A1-598B-47E5-9CBB-CA0E6C72F97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1C0AF218-0595-40D2-800A-9F11A366306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42BA7EB-E692-4948-9A18-F8B6E31FF81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3DD91BF8-58FF-4A8E-A772-5703EFD231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F62896E-5F0B-48AF-B794-6A213B6B42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B2104C30-CB46-4C6F-AB5E-23026F9A47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2F7C7C92-E0BD-445B-B007-166368F044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5869893E-03FC-47BB-86A1-40C068ED80A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2D4D642-B438-4700-A60F-23F1C2F91DC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C061CB63-3B5A-49D8-805E-6D16B4CBCAD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50183A4F-8B42-4834-8ED5-6797ABE5617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941F668A-2A68-4F11-BE9E-6EE1C5B9964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FDBD3030-F0CB-493C-905A-00807B6E897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934EEEED-9EF1-421D-AB5D-D42EA51C9D7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C1437F93-5799-43DA-9E60-5051D1E5F3B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6F1CC8E-832F-4850-8F3C-C574FDFB7A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6545041E-1C82-4004-88C3-30A0675C63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1D231522-E6B1-4FB8-86E4-CB7862E407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701E5874-4A44-4665-BB2E-B41D67DA09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6397F22A-E8E5-446B-9001-CB06AA86D2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43751DE0-FF79-4F88-AD50-5CD2DC1EDE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A8F7AE15-0D08-432A-A9B4-1966ACEC7D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0AFA754-EAFB-4190-8D1F-238E1BF655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D50EC7A0-0270-447E-847A-80059F2C5B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E7636E9-A51E-4557-B563-A633606802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AA23EF15-D9B2-49E6-A455-496DEDD5A4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1C0FC5FA-758B-428F-8E69-4D99C8690E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3630C0DD-509C-4E71-A3B2-EB48DEACD7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4EDAD075-4EE6-4447-B544-3CD63CD9F9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61AB919-E797-43CE-9D1B-4403DFDB767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F382EF4B-F4CF-4240-958F-DB41756E4D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F9DF23E9-20DD-450F-BF97-DB3714FC07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D4B4CF09-AD0D-4469-9DCC-6E30617B2D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867A54C-2002-4CFC-9039-4E5FFA86D2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92A8B1D-7877-45BD-A31E-5AF5518D88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FE1BC608-E0D6-4C8F-9690-CD86679ECD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03CA882-8D2D-4EF9-9D53-92833FC219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2A187A55-E62B-4397-85F0-D89FA2AB08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B35933CE-C05B-4699-B2A5-588F77D385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77CDF513-5279-4CB0-9A95-9D6AA04F57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5F6ED545-30CC-491B-B339-710584700B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C13490D8-4ECD-46F1-A5A0-A6D7C1408F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3A19E993-FF9F-43B1-9388-D4BE7016995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46E68BAF-F2A6-412A-9CB1-ED9195F2EA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DF18E5DA-92DE-4373-9520-6E2DB634EE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35C137B8-3FD1-4362-B5AB-5B1C38DF01D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9FCBF118-5FB8-4B77-A0B4-0DC053679D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27B45B0E-6570-4981-B10B-01CF03AF4A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938B80B9-078D-40EF-9606-C0BEC2BC16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019FC96D-78CC-4338-B782-0D209D33F0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D94B2E74-A3AF-4A47-B7B8-D8F3A82091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FBD67899-794C-4D5D-90B7-1721B5ABFD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937131AB-CB20-4099-8650-2C2F34DB2C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508438F2-2758-458E-83CB-B856811850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8C3D400B-D3C8-4DDA-B379-F8A6B07353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DB95ED57-93FB-40EB-B4F8-FB591225FD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DAF834AE-7A96-42EB-8065-65EE2F7323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9E43A6F8-3166-4271-BABE-C7C631E2CC5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40B194B-308E-4F47-9350-5DDD57B4E73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7C66FF52-E2D3-4445-A394-883E70D3168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FDDF089-5CCB-4F2A-90F6-13F74526739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77316E1-FB84-4B95-A617-C36452ED450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1C3B0008-A4DA-4D71-8817-754CE99D5E7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C266A900-DC69-41F5-9CE9-51680C923A6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AD9FD18F-C22C-4DE6-AC09-1944F3B94F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802A2916-667D-43FD-9E9F-405F5D61875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E7FDD39B-2F52-4A6D-9B9A-DA2B059043B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4C9B2721-C854-4970-B670-5353F57298D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56D0F186-00D5-478A-8263-48733C6237B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7B958159-F2A9-4D43-845A-D81B29C6EE8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0374829B-16D7-4A7E-B8E2-B609ABBFCD1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6A276E06-9B4C-4A14-B15C-0D9B0C65784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4094497F-58EB-4E60-A970-C2A54595D60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639A309E-080B-4DC7-9B0C-BB6B4D73D1E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AAAB0124-AF54-4BEC-A788-2C1E25F62D8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E802D6FD-21CB-482B-9E79-2445956A622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501CCA86-8706-4CF6-A571-C481722B5BF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55AD4054-3236-4BD4-AC1D-44B8886F6BF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7F9348FD-EEC2-48CA-934E-BF09AB20D71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430B78D-BEA6-4347-9521-66057EACBAB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34DA9022-9BD2-4D6E-A144-6D1E2FB0933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9EB8BCA-3F8D-43A4-817D-D58FB1DECFA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1052CB0D-F9E9-4376-B09C-3269AE64CB4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720128F-371D-4D21-B1C6-43415F882E67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A74B7108-7D93-4DE2-92E3-8FE6D7D38FF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A02DA1D8-AEDA-4BFC-86E4-F08F04A7B24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05FBA712-44DF-4AA9-9B07-39F02C48FD8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97EBF301-D974-448C-86FF-5CCFB8B4847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0D087A49-9E2C-4A47-9E85-E0FC6E6C13B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DC7B562C-5A5E-424A-A98D-776EB173B92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1DFD55E2-9813-4C25-81B0-07217644F2F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559031F-A90C-4834-83B0-02B5D795DC7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A36FFD13-1B24-4724-AF74-420846060E2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85E101E3-860B-4BA5-A4C3-C373D2C7200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5C8992F-DE38-4935-8F91-6840799C261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C7208055-2689-4C5A-AA4B-CBACBCDB284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453A4341-C853-4DAA-BF50-C53F20F969D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B13C6C3B-BC9C-41B8-AF46-EC2DED63FD2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BC6DDC1F-C2F1-4615-BF21-87C8613C755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161EF23B-9222-46CA-801F-5CBEC87856E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384889BE-078F-4774-9866-7D145F54372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80AE46EB-AC78-41C5-B5CC-36F4B10EC9C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16C7D279-75D0-4AD1-8FD7-132D90923B01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85DD8455-D0A6-4678-ADA9-ED6C95782DE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7BAEAA50-8A74-4475-9A49-2F35025F70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0BA6F767-AA1F-4750-A8CD-BBA18BE2FE9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519B073F-E610-489D-B3AC-4F85B7C6BB1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F27BD499-7E6F-4BAD-9067-4433F0E94DC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A9D5691-3F73-45BC-944A-FD470A8D132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960538F7-79E6-45BB-9843-203663D2999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BD11B0EA-8781-43BE-B46D-D80FAB5E905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AD7FAA17-DD81-4865-B7B3-423893866C1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54B316A-4BDA-4AA4-B55E-5E9DF206D5A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9D847C2A-5756-46C5-88E5-C33BC3B42A8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2E14B277-FAA1-4CA7-B1B3-C017C7336D5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63FED33-FE52-4DA6-9FD9-C7CFC70982C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D6C3255A-D999-4724-AD9D-A1371141DD6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0BDFAB5A-37F5-4B52-B44A-726D18490EF4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30935A9A-2B34-451C-B8F4-9BBF28840DF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<sst xmlns="http://schemas.openxmlformats.org/spreadsheetml/2006/main" count="1102" uniqueCount="271">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</sst>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8183</v>
      </c>
    </row>
    <row r="8" spans="1:3" ht="15" customHeight="1" x14ac:dyDescent="0.25">
      <c r="B8" s="7" t="s">
        <v>106</v>
      </c>
      <c r="C8" s="70">
        <v>0.122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0.90741958618164109</v>
      </c>
    </row>
    <row r="11" spans="1:3" ht="15" customHeight="1" x14ac:dyDescent="0.25">
      <c r="B11" s="7" t="s">
        <v>108</v>
      </c>
      <c r="C11" s="70">
        <v>0.72900000000000009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0.17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0.13059999999999999</v>
      </c>
    </row>
    <row r="24" spans="1:3" ht="15" customHeight="1" x14ac:dyDescent="0.25">
      <c r="B24" s="20" t="s">
        <v>102</v>
      </c>
      <c r="C24" s="71">
        <v>0.55969999999999998</v>
      </c>
    </row>
    <row r="25" spans="1:3" ht="15" customHeight="1" x14ac:dyDescent="0.25">
      <c r="B25" s="20" t="s">
        <v>103</v>
      </c>
      <c r="C25" s="71">
        <v>0.28770000000000001</v>
      </c>
    </row>
    <row r="26" spans="1:3" ht="15" customHeight="1" x14ac:dyDescent="0.25">
      <c r="B26" s="20" t="s">
        <v>104</v>
      </c>
      <c r="C26" s="71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9.6</v>
      </c>
    </row>
    <row r="38" spans="1:5" ht="15" customHeight="1" x14ac:dyDescent="0.25">
      <c r="B38" s="16" t="s">
        <v>91</v>
      </c>
      <c r="C38" s="75">
        <v>14.9</v>
      </c>
      <c r="D38" s="17"/>
      <c r="E38" s="18"/>
    </row>
    <row r="39" spans="1:5" ht="15" customHeight="1" x14ac:dyDescent="0.25">
      <c r="B39" s="16" t="s">
        <v>90</v>
      </c>
      <c r="C39" s="75">
        <v>16.2</v>
      </c>
      <c r="D39" s="17"/>
      <c r="E39" s="17"/>
    </row>
    <row r="40" spans="1:5" ht="15" customHeight="1" x14ac:dyDescent="0.25">
      <c r="B40" s="16" t="s">
        <v>171</v>
      </c>
      <c r="C40" s="75">
        <v>0.45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2.2000000000000002E-2</v>
      </c>
      <c r="D45" s="17"/>
    </row>
    <row r="46" spans="1:5" ht="15.75" customHeight="1" x14ac:dyDescent="0.25">
      <c r="B46" s="16" t="s">
        <v>11</v>
      </c>
      <c r="C46" s="71">
        <v>9.5799999999999996E-2</v>
      </c>
      <c r="D46" s="17"/>
    </row>
    <row r="47" spans="1:5" ht="15.75" customHeight="1" x14ac:dyDescent="0.25">
      <c r="B47" s="16" t="s">
        <v>12</v>
      </c>
      <c r="C47" s="71">
        <v>0.1124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1.4471772434274999</v>
      </c>
      <c r="D51" s="17"/>
    </row>
    <row r="52" spans="1:4" ht="15" customHeight="1" x14ac:dyDescent="0.25">
      <c r="B52" s="16" t="s">
        <v>125</v>
      </c>
      <c r="C52" s="76">
        <v>1.24220579431</v>
      </c>
    </row>
    <row r="53" spans="1:4" ht="15.75" customHeight="1" x14ac:dyDescent="0.25">
      <c r="B53" s="16" t="s">
        <v>126</v>
      </c>
      <c r="C53" s="76">
        <v>1.24220579431</v>
      </c>
    </row>
    <row r="54" spans="1:4" ht="15.75" customHeight="1" x14ac:dyDescent="0.25">
      <c r="B54" s="16" t="s">
        <v>127</v>
      </c>
      <c r="C54" s="76">
        <v>1.0214741356799899</v>
      </c>
    </row>
    <row r="55" spans="1:4" ht="15.75" customHeight="1" x14ac:dyDescent="0.25">
      <c r="B55" s="16" t="s">
        <v>128</v>
      </c>
      <c r="C55" s="76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0.51007046186413363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76.288343665672741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40.289382146661893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700.65961955315572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3.8128548362058301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1.8888478611437876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1.8888478611437876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1.8888478611437876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1.8888478611437876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13.421681590457805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13.421681590457805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1.1284473903531531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16.066557124329805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16.066557124329805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16.066557124329805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34.565331454239143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23.376246408990816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4.5352765038898664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18.982349980949135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18.981311530753263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6.1403630333127248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10.090071402442829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1.2112255625302322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155.3213010716627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0.81553707763180794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2.4650645723057485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0.7609999999999999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0.95099999999999996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0.80900000000000005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2.412570092323977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2.4861867784201879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1675.489662</v>
      </c>
      <c r="C2" s="78">
        <v>4625</v>
      </c>
      <c r="D2" s="78">
        <v>9060</v>
      </c>
      <c r="E2" s="78">
        <v>10006</v>
      </c>
      <c r="F2" s="78">
        <v>9285</v>
      </c>
      <c r="G2" s="22">
        <f t="shared" ref="G2:G40" si="0">C2+D2+E2+F2</f>
        <v>32976</v>
      </c>
      <c r="H2" s="22">
        <f t="shared" ref="H2:H40" si="1">(B2 + stillbirth*B2/(1000-stillbirth))/(1-abortion)</f>
        <v>1946.679658553418</v>
      </c>
      <c r="I2" s="22">
        <f>G2-H2</f>
        <v>31029.320341446582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1649.0466666666669</v>
      </c>
      <c r="C3" s="78">
        <v>4500</v>
      </c>
      <c r="D3" s="78">
        <v>9000</v>
      </c>
      <c r="E3" s="78">
        <v>9900</v>
      </c>
      <c r="F3" s="78">
        <v>9200</v>
      </c>
      <c r="G3" s="22">
        <f t="shared" si="0"/>
        <v>32600</v>
      </c>
      <c r="H3" s="22">
        <f t="shared" si="1"/>
        <v>1915.9566751211141</v>
      </c>
      <c r="I3" s="22">
        <f t="shared" ref="I3:I15" si="3">G3-H3</f>
        <v>30684.043324878887</v>
      </c>
    </row>
    <row r="4" spans="1:9" ht="15.75" customHeight="1" x14ac:dyDescent="0.25">
      <c r="A4" s="7">
        <f t="shared" si="2"/>
        <v>2019</v>
      </c>
      <c r="B4" s="77">
        <v>1621.0333333333333</v>
      </c>
      <c r="C4" s="78">
        <v>4400</v>
      </c>
      <c r="D4" s="78">
        <v>9000</v>
      </c>
      <c r="E4" s="78">
        <v>9700</v>
      </c>
      <c r="F4" s="78">
        <v>9200</v>
      </c>
      <c r="G4" s="22">
        <f t="shared" si="0"/>
        <v>32300</v>
      </c>
      <c r="H4" s="22">
        <f t="shared" si="1"/>
        <v>1883.4091832415272</v>
      </c>
      <c r="I4" s="22">
        <f t="shared" si="3"/>
        <v>30416.590816758471</v>
      </c>
    </row>
    <row r="5" spans="1:9" ht="15.75" customHeight="1" x14ac:dyDescent="0.25">
      <c r="A5" s="7">
        <f t="shared" si="2"/>
        <v>2020</v>
      </c>
      <c r="B5" s="77">
        <v>1607.502</v>
      </c>
      <c r="C5" s="78">
        <v>4400</v>
      </c>
      <c r="D5" s="78">
        <v>8900</v>
      </c>
      <c r="E5" s="78">
        <v>9600</v>
      </c>
      <c r="F5" s="78">
        <v>9100</v>
      </c>
      <c r="G5" s="22">
        <f t="shared" si="0"/>
        <v>32000</v>
      </c>
      <c r="H5" s="22">
        <f t="shared" si="1"/>
        <v>1867.6877067379583</v>
      </c>
      <c r="I5" s="22">
        <f t="shared" si="3"/>
        <v>30132.312293262043</v>
      </c>
    </row>
    <row r="6" spans="1:9" ht="15.75" customHeight="1" x14ac:dyDescent="0.25">
      <c r="A6" s="7">
        <f t="shared" si="2"/>
        <v>2021</v>
      </c>
      <c r="B6" s="77">
        <v>1582.1496</v>
      </c>
      <c r="C6" s="78">
        <v>4300</v>
      </c>
      <c r="D6" s="78">
        <v>8800</v>
      </c>
      <c r="E6" s="78">
        <v>9700</v>
      </c>
      <c r="F6" s="78">
        <v>9100</v>
      </c>
      <c r="G6" s="22">
        <f t="shared" si="0"/>
        <v>31900</v>
      </c>
      <c r="H6" s="22">
        <f t="shared" si="1"/>
        <v>1838.2318393012126</v>
      </c>
      <c r="I6" s="22">
        <f t="shared" si="3"/>
        <v>30061.768160698786</v>
      </c>
    </row>
    <row r="7" spans="1:9" ht="15.75" customHeight="1" x14ac:dyDescent="0.25">
      <c r="A7" s="7">
        <f t="shared" si="2"/>
        <v>2022</v>
      </c>
      <c r="B7" s="77">
        <v>1556.7971999999997</v>
      </c>
      <c r="C7" s="78">
        <v>4300</v>
      </c>
      <c r="D7" s="78">
        <v>8800</v>
      </c>
      <c r="E7" s="78">
        <v>9800</v>
      </c>
      <c r="F7" s="78">
        <v>9000</v>
      </c>
      <c r="G7" s="22">
        <f t="shared" si="0"/>
        <v>31900</v>
      </c>
      <c r="H7" s="22">
        <f t="shared" si="1"/>
        <v>1808.7759718644666</v>
      </c>
      <c r="I7" s="22">
        <f t="shared" si="3"/>
        <v>30091.224028135533</v>
      </c>
    </row>
    <row r="8" spans="1:9" ht="15.75" customHeight="1" x14ac:dyDescent="0.25">
      <c r="A8" s="7">
        <f t="shared" si="2"/>
        <v>2023</v>
      </c>
      <c r="B8" s="77">
        <v>1531.4447999999998</v>
      </c>
      <c r="C8" s="78">
        <v>4300</v>
      </c>
      <c r="D8" s="78">
        <v>8700</v>
      </c>
      <c r="E8" s="78">
        <v>9900</v>
      </c>
      <c r="F8" s="78">
        <v>8800</v>
      </c>
      <c r="G8" s="22">
        <f t="shared" si="0"/>
        <v>31700</v>
      </c>
      <c r="H8" s="22">
        <f t="shared" si="1"/>
        <v>1779.3201044277212</v>
      </c>
      <c r="I8" s="22">
        <f t="shared" si="3"/>
        <v>29920.679895572277</v>
      </c>
    </row>
    <row r="9" spans="1:9" ht="15.75" customHeight="1" x14ac:dyDescent="0.25">
      <c r="A9" s="7">
        <f t="shared" si="2"/>
        <v>2024</v>
      </c>
      <c r="B9" s="77">
        <v>1519.6607999999997</v>
      </c>
      <c r="C9" s="78">
        <v>4300</v>
      </c>
      <c r="D9" s="78">
        <v>8500</v>
      </c>
      <c r="E9" s="78">
        <v>10000</v>
      </c>
      <c r="F9" s="78">
        <v>8800</v>
      </c>
      <c r="G9" s="22">
        <f t="shared" si="0"/>
        <v>31600</v>
      </c>
      <c r="H9" s="22">
        <f t="shared" si="1"/>
        <v>1765.6287796665697</v>
      </c>
      <c r="I9" s="22">
        <f t="shared" si="3"/>
        <v>29834.371220333429</v>
      </c>
    </row>
    <row r="10" spans="1:9" ht="15.75" customHeight="1" x14ac:dyDescent="0.25">
      <c r="A10" s="7">
        <f t="shared" si="2"/>
        <v>2025</v>
      </c>
      <c r="B10" s="77">
        <v>1494.08</v>
      </c>
      <c r="C10" s="78">
        <v>4300</v>
      </c>
      <c r="D10" s="78">
        <v>8400</v>
      </c>
      <c r="E10" s="78">
        <v>10200</v>
      </c>
      <c r="F10" s="78">
        <v>8600</v>
      </c>
      <c r="G10" s="22">
        <f t="shared" si="0"/>
        <v>31500</v>
      </c>
      <c r="H10" s="22">
        <f t="shared" si="1"/>
        <v>1735.9075440547188</v>
      </c>
      <c r="I10" s="22">
        <f t="shared" si="3"/>
        <v>29764.09245594528</v>
      </c>
    </row>
    <row r="11" spans="1:9" ht="15.75" customHeight="1" x14ac:dyDescent="0.25">
      <c r="A11" s="7">
        <f t="shared" si="2"/>
        <v>2026</v>
      </c>
      <c r="B11" s="77">
        <v>1473.5616</v>
      </c>
      <c r="C11" s="78">
        <v>4300</v>
      </c>
      <c r="D11" s="78">
        <v>8300</v>
      </c>
      <c r="E11" s="78">
        <v>10600</v>
      </c>
      <c r="F11" s="78">
        <v>8500</v>
      </c>
      <c r="G11" s="22">
        <f t="shared" si="0"/>
        <v>31700</v>
      </c>
      <c r="H11" s="22">
        <f t="shared" si="1"/>
        <v>1712.0680941243722</v>
      </c>
      <c r="I11" s="22">
        <f t="shared" si="3"/>
        <v>29987.931905875626</v>
      </c>
    </row>
    <row r="12" spans="1:9" ht="15.75" customHeight="1" x14ac:dyDescent="0.25">
      <c r="A12" s="7">
        <f t="shared" si="2"/>
        <v>2027</v>
      </c>
      <c r="B12" s="77">
        <v>1453.0432000000003</v>
      </c>
      <c r="C12" s="78">
        <v>4200</v>
      </c>
      <c r="D12" s="78">
        <v>8200</v>
      </c>
      <c r="E12" s="78">
        <v>10900</v>
      </c>
      <c r="F12" s="78">
        <v>8300</v>
      </c>
      <c r="G12" s="22">
        <f t="shared" si="0"/>
        <v>31600</v>
      </c>
      <c r="H12" s="22">
        <f t="shared" si="1"/>
        <v>1688.2286441940257</v>
      </c>
      <c r="I12" s="22">
        <f t="shared" si="3"/>
        <v>29911.771355805973</v>
      </c>
    </row>
    <row r="13" spans="1:9" ht="15.75" customHeight="1" x14ac:dyDescent="0.25">
      <c r="A13" s="7">
        <f t="shared" si="2"/>
        <v>2028</v>
      </c>
      <c r="B13" s="77">
        <v>1432.5248000000004</v>
      </c>
      <c r="C13" s="78">
        <v>4100</v>
      </c>
      <c r="D13" s="78">
        <v>8100</v>
      </c>
      <c r="E13" s="78">
        <v>11200</v>
      </c>
      <c r="F13" s="78">
        <v>8200</v>
      </c>
      <c r="G13" s="22">
        <f t="shared" si="0"/>
        <v>31600</v>
      </c>
      <c r="H13" s="22">
        <f t="shared" si="1"/>
        <v>1664.3891942636792</v>
      </c>
      <c r="I13" s="22">
        <f t="shared" si="3"/>
        <v>29935.61080573632</v>
      </c>
    </row>
    <row r="14" spans="1:9" ht="15.75" customHeight="1" x14ac:dyDescent="0.25">
      <c r="A14" s="7">
        <f t="shared" si="2"/>
        <v>2029</v>
      </c>
      <c r="B14" s="77">
        <v>1412.0064000000004</v>
      </c>
      <c r="C14" s="78">
        <v>4100</v>
      </c>
      <c r="D14" s="78">
        <v>8100</v>
      </c>
      <c r="E14" s="78">
        <v>11500</v>
      </c>
      <c r="F14" s="78">
        <v>8000</v>
      </c>
      <c r="G14" s="22">
        <f t="shared" si="0"/>
        <v>31700</v>
      </c>
      <c r="H14" s="22">
        <f t="shared" si="1"/>
        <v>1640.5497443333329</v>
      </c>
      <c r="I14" s="22">
        <f t="shared" si="3"/>
        <v>30059.450255666667</v>
      </c>
    </row>
    <row r="15" spans="1:9" ht="15.75" customHeight="1" x14ac:dyDescent="0.25">
      <c r="A15" s="7">
        <f t="shared" si="2"/>
        <v>2030</v>
      </c>
      <c r="B15" s="77">
        <v>1391.4880000000001</v>
      </c>
      <c r="C15" s="78">
        <v>4000</v>
      </c>
      <c r="D15" s="78">
        <v>8000</v>
      </c>
      <c r="E15" s="78">
        <v>11800</v>
      </c>
      <c r="F15" s="78">
        <v>8000</v>
      </c>
      <c r="G15" s="22">
        <f t="shared" si="0"/>
        <v>31800</v>
      </c>
      <c r="H15" s="22">
        <f t="shared" si="1"/>
        <v>1616.7102944029855</v>
      </c>
      <c r="I15" s="22">
        <f t="shared" si="3"/>
        <v>30183.289705597013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127.80428748528799</v>
      </c>
      <c r="I17" s="22">
        <f t="shared" si="4"/>
        <v>-127.80428748528799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1.4728180499999998E-2</v>
      </c>
    </row>
    <row r="4" spans="1:8" ht="15.75" customHeight="1" x14ac:dyDescent="0.25">
      <c r="B4" s="24" t="s">
        <v>7</v>
      </c>
      <c r="C4" s="79">
        <v>0.23410771803385452</v>
      </c>
    </row>
    <row r="5" spans="1:8" ht="15.75" customHeight="1" x14ac:dyDescent="0.25">
      <c r="B5" s="24" t="s">
        <v>8</v>
      </c>
      <c r="C5" s="79">
        <v>6.7459153046349724E-2</v>
      </c>
    </row>
    <row r="6" spans="1:8" ht="15.75" customHeight="1" x14ac:dyDescent="0.25">
      <c r="B6" s="24" t="s">
        <v>10</v>
      </c>
      <c r="C6" s="79">
        <v>9.2665304940639584E-2</v>
      </c>
    </row>
    <row r="7" spans="1:8" ht="15.75" customHeight="1" x14ac:dyDescent="0.25">
      <c r="B7" s="24" t="s">
        <v>13</v>
      </c>
      <c r="C7" s="79">
        <v>0.27279899641717847</v>
      </c>
    </row>
    <row r="8" spans="1:8" ht="15.75" customHeight="1" x14ac:dyDescent="0.25">
      <c r="B8" s="24" t="s">
        <v>14</v>
      </c>
      <c r="C8" s="79">
        <v>1.7446102014606122E-5</v>
      </c>
    </row>
    <row r="9" spans="1:8" ht="15.75" customHeight="1" x14ac:dyDescent="0.25">
      <c r="B9" s="24" t="s">
        <v>27</v>
      </c>
      <c r="C9" s="79">
        <v>0.145305748977101</v>
      </c>
    </row>
    <row r="10" spans="1:8" ht="15.75" customHeight="1" x14ac:dyDescent="0.25">
      <c r="B10" s="24" t="s">
        <v>15</v>
      </c>
      <c r="C10" s="79">
        <v>0.17291745198286212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7.7865457652415204E-2</v>
      </c>
      <c r="D14" s="79">
        <v>7.7865457652415204E-2</v>
      </c>
      <c r="E14" s="79">
        <v>4.3148083271610897E-2</v>
      </c>
      <c r="F14" s="79">
        <v>4.3148083271610897E-2</v>
      </c>
    </row>
    <row r="15" spans="1:8" ht="15.75" customHeight="1" x14ac:dyDescent="0.25">
      <c r="B15" s="24" t="s">
        <v>16</v>
      </c>
      <c r="C15" s="79">
        <v>0.20318558699605199</v>
      </c>
      <c r="D15" s="79">
        <v>0.20318558699605199</v>
      </c>
      <c r="E15" s="79">
        <v>0.12579631908371899</v>
      </c>
      <c r="F15" s="79">
        <v>0.12579631908371899</v>
      </c>
    </row>
    <row r="16" spans="1:8" ht="15.75" customHeight="1" x14ac:dyDescent="0.25">
      <c r="B16" s="24" t="s">
        <v>17</v>
      </c>
      <c r="C16" s="79">
        <v>2.6859272072454199E-2</v>
      </c>
      <c r="D16" s="79">
        <v>2.6859272072454199E-2</v>
      </c>
      <c r="E16" s="79">
        <v>2.3761726777571299E-2</v>
      </c>
      <c r="F16" s="79">
        <v>2.3761726777571299E-2</v>
      </c>
    </row>
    <row r="17" spans="1:8" ht="15.75" customHeight="1" x14ac:dyDescent="0.25">
      <c r="B17" s="24" t="s">
        <v>18</v>
      </c>
      <c r="C17" s="79">
        <v>7.0264581200529507E-5</v>
      </c>
      <c r="D17" s="79">
        <v>7.0264581200529507E-5</v>
      </c>
      <c r="E17" s="79">
        <v>2.20847257151293E-4</v>
      </c>
      <c r="F17" s="79">
        <v>2.20847257151293E-4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1.4178623383207202E-3</v>
      </c>
      <c r="D19" s="79">
        <v>1.4178623383207202E-3</v>
      </c>
      <c r="E19" s="79">
        <v>8.9144335698993003E-4</v>
      </c>
      <c r="F19" s="79">
        <v>8.9144335698993003E-4</v>
      </c>
    </row>
    <row r="20" spans="1:8" ht="15.75" customHeight="1" x14ac:dyDescent="0.25">
      <c r="B20" s="24" t="s">
        <v>21</v>
      </c>
      <c r="C20" s="79">
        <v>2.2764623949591202E-2</v>
      </c>
      <c r="D20" s="79">
        <v>2.2764623949591202E-2</v>
      </c>
      <c r="E20" s="79">
        <v>2.8554762414953402E-2</v>
      </c>
      <c r="F20" s="79">
        <v>2.8554762414953402E-2</v>
      </c>
    </row>
    <row r="21" spans="1:8" ht="15.75" customHeight="1" x14ac:dyDescent="0.25">
      <c r="B21" s="24" t="s">
        <v>22</v>
      </c>
      <c r="C21" s="79">
        <v>7.0558967702500794E-2</v>
      </c>
      <c r="D21" s="79">
        <v>7.0558967702500794E-2</v>
      </c>
      <c r="E21" s="79">
        <v>0.19444484205676202</v>
      </c>
      <c r="F21" s="79">
        <v>0.19444484205676202</v>
      </c>
    </row>
    <row r="22" spans="1:8" ht="15.75" customHeight="1" x14ac:dyDescent="0.25">
      <c r="B22" s="24" t="s">
        <v>23</v>
      </c>
      <c r="C22" s="79">
        <v>0.5972779647074653</v>
      </c>
      <c r="D22" s="79">
        <v>0.5972779647074653</v>
      </c>
      <c r="E22" s="79">
        <v>0.5831819757812422</v>
      </c>
      <c r="F22" s="79">
        <v>0.5831819757812422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5.0099999999999999E-2</v>
      </c>
    </row>
    <row r="27" spans="1:8" ht="15.75" customHeight="1" x14ac:dyDescent="0.25">
      <c r="B27" s="24" t="s">
        <v>39</v>
      </c>
      <c r="C27" s="79">
        <v>4.9500000000000002E-2</v>
      </c>
    </row>
    <row r="28" spans="1:8" ht="15.75" customHeight="1" x14ac:dyDescent="0.25">
      <c r="B28" s="24" t="s">
        <v>40</v>
      </c>
      <c r="C28" s="79">
        <v>0.1075</v>
      </c>
    </row>
    <row r="29" spans="1:8" ht="15.75" customHeight="1" x14ac:dyDescent="0.25">
      <c r="B29" s="24" t="s">
        <v>41</v>
      </c>
      <c r="C29" s="79">
        <v>0.18960000000000002</v>
      </c>
    </row>
    <row r="30" spans="1:8" ht="15.75" customHeight="1" x14ac:dyDescent="0.25">
      <c r="B30" s="24" t="s">
        <v>42</v>
      </c>
      <c r="C30" s="79">
        <v>5.7200000000000001E-2</v>
      </c>
    </row>
    <row r="31" spans="1:8" ht="15.75" customHeight="1" x14ac:dyDescent="0.25">
      <c r="B31" s="24" t="s">
        <v>43</v>
      </c>
      <c r="C31" s="79">
        <v>0.16519999999999999</v>
      </c>
    </row>
    <row r="32" spans="1:8" ht="15.75" customHeight="1" x14ac:dyDescent="0.25">
      <c r="B32" s="24" t="s">
        <v>44</v>
      </c>
      <c r="C32" s="79">
        <v>4.2500000000000003E-2</v>
      </c>
    </row>
    <row r="33" spans="2:3" ht="15.75" customHeight="1" x14ac:dyDescent="0.25">
      <c r="B33" s="24" t="s">
        <v>45</v>
      </c>
      <c r="C33" s="79">
        <v>0.1663</v>
      </c>
    </row>
    <row r="34" spans="2:3" ht="15.75" customHeight="1" x14ac:dyDescent="0.25">
      <c r="B34" s="24" t="s">
        <v>46</v>
      </c>
      <c r="C34" s="79">
        <v>0.1721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0.65800000000000003</v>
      </c>
      <c r="D2" s="80">
        <v>0.65800000000000003</v>
      </c>
      <c r="E2" s="80">
        <v>0.61582649472450179</v>
      </c>
      <c r="F2" s="80">
        <v>0.46962868632707772</v>
      </c>
      <c r="G2" s="80">
        <v>0.45057104557640748</v>
      </c>
    </row>
    <row r="3" spans="1:15" ht="15.75" customHeight="1" x14ac:dyDescent="0.25">
      <c r="A3" s="5"/>
      <c r="B3" s="11" t="s">
        <v>118</v>
      </c>
      <c r="C3" s="80">
        <v>0.21700000000000003</v>
      </c>
      <c r="D3" s="80">
        <v>0.21700000000000003</v>
      </c>
      <c r="E3" s="80">
        <v>0.23417350527549824</v>
      </c>
      <c r="F3" s="80">
        <v>0.27737131367292223</v>
      </c>
      <c r="G3" s="80">
        <v>0.29142895442359246</v>
      </c>
    </row>
    <row r="4" spans="1:15" ht="15.75" customHeight="1" x14ac:dyDescent="0.25">
      <c r="A4" s="5"/>
      <c r="B4" s="11" t="s">
        <v>116</v>
      </c>
      <c r="C4" s="81">
        <v>8.1000000000000003E-2</v>
      </c>
      <c r="D4" s="81">
        <v>8.1000000000000003E-2</v>
      </c>
      <c r="E4" s="81">
        <v>0.10600000000000001</v>
      </c>
      <c r="F4" s="81">
        <v>0.16700000000000001</v>
      </c>
      <c r="G4" s="81">
        <v>0.17200000000000001</v>
      </c>
    </row>
    <row r="5" spans="1:15" ht="15.75" customHeight="1" x14ac:dyDescent="0.25">
      <c r="A5" s="5"/>
      <c r="B5" s="11" t="s">
        <v>119</v>
      </c>
      <c r="C5" s="81">
        <v>4.4000000000000011E-2</v>
      </c>
      <c r="D5" s="81">
        <v>4.4000000000000011E-2</v>
      </c>
      <c r="E5" s="81">
        <v>4.4000000000000011E-2</v>
      </c>
      <c r="F5" s="81">
        <v>8.6000000000000007E-2</v>
      </c>
      <c r="G5" s="81">
        <v>8.6000000000000007E-2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0.8561007345225603</v>
      </c>
      <c r="D8" s="80">
        <v>0.8561007345225603</v>
      </c>
      <c r="E8" s="80">
        <v>0.86699999999999999</v>
      </c>
      <c r="F8" s="80">
        <v>0.88600000000000001</v>
      </c>
      <c r="G8" s="80">
        <v>0.90600000000000003</v>
      </c>
    </row>
    <row r="9" spans="1:15" ht="15.75" customHeight="1" x14ac:dyDescent="0.25">
      <c r="B9" s="7" t="s">
        <v>121</v>
      </c>
      <c r="C9" s="80">
        <v>9.5899265477439669E-2</v>
      </c>
      <c r="D9" s="80">
        <v>9.5899265477439669E-2</v>
      </c>
      <c r="E9" s="80">
        <v>9.3000000000000013E-2</v>
      </c>
      <c r="F9" s="80">
        <v>8.9000000000000024E-2</v>
      </c>
      <c r="G9" s="80">
        <v>7.5999999999999998E-2</v>
      </c>
    </row>
    <row r="10" spans="1:15" ht="15.75" customHeight="1" x14ac:dyDescent="0.25">
      <c r="B10" s="7" t="s">
        <v>122</v>
      </c>
      <c r="C10" s="81">
        <v>0.03</v>
      </c>
      <c r="D10" s="81">
        <v>0.03</v>
      </c>
      <c r="E10" s="81">
        <v>2.8999999999999998E-2</v>
      </c>
      <c r="F10" s="81">
        <v>1.8000000000000002E-2</v>
      </c>
      <c r="G10" s="81">
        <v>1.3000000000000001E-2</v>
      </c>
    </row>
    <row r="11" spans="1:15" ht="15.75" customHeight="1" x14ac:dyDescent="0.25">
      <c r="B11" s="7" t="s">
        <v>123</v>
      </c>
      <c r="C11" s="81">
        <v>1.8000000000000002E-2</v>
      </c>
      <c r="D11" s="81">
        <v>1.8000000000000002E-2</v>
      </c>
      <c r="E11" s="81">
        <v>1.1000000000000001E-2</v>
      </c>
      <c r="F11" s="81">
        <v>6.9999999999999993E-3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0.39112227900000002</v>
      </c>
      <c r="D14" s="82">
        <v>0.36316351757300003</v>
      </c>
      <c r="E14" s="82">
        <v>0.36316351757300003</v>
      </c>
      <c r="F14" s="82">
        <v>0.27569453613299999</v>
      </c>
      <c r="G14" s="82">
        <v>0.27569453613299999</v>
      </c>
      <c r="H14" s="83">
        <v>0.28100000000000003</v>
      </c>
      <c r="I14" s="83">
        <v>0.28100000000000003</v>
      </c>
      <c r="J14" s="83">
        <v>0.28100000000000003</v>
      </c>
      <c r="K14" s="83">
        <v>0.28100000000000003</v>
      </c>
      <c r="L14" s="83">
        <v>0.20290888358899997</v>
      </c>
      <c r="M14" s="83">
        <v>0.2595008425725</v>
      </c>
      <c r="N14" s="83">
        <v>0.2304071092485</v>
      </c>
      <c r="O14" s="83">
        <v>0.23208007870950001</v>
      </c>
    </row>
    <row r="15" spans="1:15" ht="15.75" customHeight="1" x14ac:dyDescent="0.25">
      <c r="B15" s="16" t="s">
        <v>68</v>
      </c>
      <c r="C15" s="80">
        <f>iron_deficiency_anaemia*C14</f>
        <v>0.19949992149488255</v>
      </c>
      <c r="D15" s="80">
        <f t="shared" ref="D15:O15" si="0">iron_deficiency_anaemia*D14</f>
        <v>0.18523898314066353</v>
      </c>
      <c r="E15" s="80">
        <f t="shared" si="0"/>
        <v>0.18523898314066353</v>
      </c>
      <c r="F15" s="80">
        <f t="shared" si="0"/>
        <v>0.14062363937877739</v>
      </c>
      <c r="G15" s="80">
        <f t="shared" si="0"/>
        <v>0.14062363937877739</v>
      </c>
      <c r="H15" s="80">
        <f t="shared" si="0"/>
        <v>0.14332979978382157</v>
      </c>
      <c r="I15" s="80">
        <f t="shared" si="0"/>
        <v>0.14332979978382157</v>
      </c>
      <c r="J15" s="80">
        <f t="shared" si="0"/>
        <v>0.14332979978382157</v>
      </c>
      <c r="K15" s="80">
        <f t="shared" si="0"/>
        <v>0.14332979978382157</v>
      </c>
      <c r="L15" s="80">
        <f t="shared" si="0"/>
        <v>0.10349782796857694</v>
      </c>
      <c r="M15" s="80">
        <f t="shared" si="0"/>
        <v>0.13236371462508692</v>
      </c>
      <c r="N15" s="80">
        <f t="shared" si="0"/>
        <v>0.11752386063116228</v>
      </c>
      <c r="O15" s="80">
        <f t="shared" si="0"/>
        <v>0.11837719293681916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0.52</v>
      </c>
      <c r="D2" s="81">
        <v>0.32700000000000001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0.13100000000000001</v>
      </c>
      <c r="D3" s="81">
        <v>0.14099999999999999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0.30499999999999999</v>
      </c>
      <c r="D4" s="81">
        <v>0.42799999999999999</v>
      </c>
      <c r="E4" s="81">
        <v>0.73499999999999999</v>
      </c>
      <c r="F4" s="81">
        <v>0.47799999999999998</v>
      </c>
      <c r="G4" s="81">
        <v>0</v>
      </c>
    </row>
    <row r="5" spans="1:7" x14ac:dyDescent="0.25">
      <c r="B5" s="43" t="s">
        <v>169</v>
      </c>
      <c r="C5" s="80">
        <f>1-SUM(C2:C4)</f>
        <v>4.4000000000000039E-2</v>
      </c>
      <c r="D5" s="80">
        <f>1-SUM(D2:D4)</f>
        <v>0.10400000000000009</v>
      </c>
      <c r="E5" s="80">
        <f>1-SUM(E2:E4)</f>
        <v>0.26500000000000001</v>
      </c>
      <c r="F5" s="80">
        <f>1-SUM(F2:F4)</f>
        <v>0.52200000000000002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0.10186000000000001</v>
      </c>
      <c r="D2" s="144">
        <v>0.10060000000000001</v>
      </c>
      <c r="E2" s="144">
        <v>9.938000000000001E-2</v>
      </c>
      <c r="F2" s="144">
        <v>9.820000000000001E-2</v>
      </c>
      <c r="G2" s="144">
        <v>9.7049999999999997E-2</v>
      </c>
      <c r="H2" s="144">
        <v>9.5950000000000008E-2</v>
      </c>
      <c r="I2" s="144">
        <v>9.4890000000000002E-2</v>
      </c>
      <c r="J2" s="144">
        <v>9.3859999999999999E-2</v>
      </c>
      <c r="K2" s="144">
        <v>9.2880000000000004E-2</v>
      </c>
      <c r="L2" s="144">
        <v>9.1940000000000008E-2</v>
      </c>
      <c r="M2" s="144">
        <v>9.103E-2</v>
      </c>
      <c r="N2" s="144">
        <v>9.017E-2</v>
      </c>
      <c r="O2" s="144">
        <v>8.9329999999999993E-2</v>
      </c>
      <c r="P2" s="144">
        <v>8.8529999999999998E-2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2.545E-2</v>
      </c>
      <c r="D4" s="144">
        <v>2.5169999999999998E-2</v>
      </c>
      <c r="E4" s="144">
        <v>2.4910000000000002E-2</v>
      </c>
      <c r="F4" s="144">
        <v>2.4660000000000001E-2</v>
      </c>
      <c r="G4" s="144">
        <v>2.443E-2</v>
      </c>
      <c r="H4" s="144">
        <v>2.419E-2</v>
      </c>
      <c r="I4" s="144">
        <v>2.3969999999999998E-2</v>
      </c>
      <c r="J4" s="144">
        <v>2.376E-2</v>
      </c>
      <c r="K4" s="144">
        <v>2.3550000000000001E-2</v>
      </c>
      <c r="L4" s="144">
        <v>2.334E-2</v>
      </c>
      <c r="M4" s="144">
        <v>2.3130000000000001E-2</v>
      </c>
      <c r="N4" s="144">
        <v>2.2930000000000002E-2</v>
      </c>
      <c r="O4" s="144">
        <v>2.2749999999999999E-2</v>
      </c>
      <c r="P4" s="144">
        <v>2.257E-2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0.14978439043705827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0.14332979978382157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0.12000390919353052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0.35916666666666669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0.56366666666666665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16.495000000000001</v>
      </c>
      <c r="D13" s="143">
        <v>16.113</v>
      </c>
      <c r="E13" s="143">
        <v>15.683999999999999</v>
      </c>
      <c r="F13" s="143">
        <v>15.327</v>
      </c>
      <c r="G13" s="143">
        <v>14.913</v>
      </c>
      <c r="H13" s="143">
        <v>14.532999999999999</v>
      </c>
      <c r="I13" s="143">
        <v>14.172000000000001</v>
      </c>
      <c r="J13" s="143">
        <v>13.901999999999999</v>
      </c>
      <c r="K13" s="143">
        <v>13.54</v>
      </c>
      <c r="L13" s="143">
        <v>13.176</v>
      </c>
      <c r="M13" s="143">
        <v>12.698</v>
      </c>
      <c r="N13" s="143">
        <v>12.287000000000001</v>
      </c>
      <c r="O13" s="143">
        <v>12.067</v>
      </c>
      <c r="P13" s="143">
        <v>11.75</v>
      </c>
    </row>
    <row r="14" spans="1:16" x14ac:dyDescent="0.25">
      <c r="B14" s="16" t="s">
        <v>170</v>
      </c>
      <c r="C14" s="143">
        <f>maternal_mortality</f>
        <v>0.45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0.122</v>
      </c>
      <c r="E2" s="92">
        <f>food_insecure</f>
        <v>0.122</v>
      </c>
      <c r="F2" s="92">
        <f>food_insecure</f>
        <v>0.122</v>
      </c>
      <c r="G2" s="92">
        <f>food_insecure</f>
        <v>0.122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0.122</v>
      </c>
      <c r="F5" s="92">
        <f>food_insecure</f>
        <v>0.122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5.5660663208749996E-2</v>
      </c>
      <c r="D7" s="92">
        <f>diarrhoea_1_5mo/26</f>
        <v>4.7777145935000001E-2</v>
      </c>
      <c r="E7" s="92">
        <f>diarrhoea_6_11mo/26</f>
        <v>4.7777145935000001E-2</v>
      </c>
      <c r="F7" s="92">
        <f>diarrhoea_12_23mo/26</f>
        <v>3.9287466756922691E-2</v>
      </c>
      <c r="G7" s="92">
        <f>diarrhoea_24_59mo/26</f>
        <v>3.9287466756922691E-2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0.122</v>
      </c>
      <c r="F8" s="92">
        <f>food_insecure</f>
        <v>0.122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5.5660663208749996E-2</v>
      </c>
      <c r="D11" s="92">
        <f>diarrhoea_1_5mo/26</f>
        <v>4.7777145935000001E-2</v>
      </c>
      <c r="E11" s="92">
        <f>diarrhoea_6_11mo/26</f>
        <v>4.7777145935000001E-2</v>
      </c>
      <c r="F11" s="92">
        <f>diarrhoea_12_23mo/26</f>
        <v>3.9287466756922691E-2</v>
      </c>
      <c r="G11" s="92">
        <f>diarrhoea_24_59mo/26</f>
        <v>3.9287466756922691E-2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0.122</v>
      </c>
      <c r="I14" s="92">
        <f>food_insecure</f>
        <v>0.122</v>
      </c>
      <c r="J14" s="92">
        <f>food_insecure</f>
        <v>0.122</v>
      </c>
      <c r="K14" s="92">
        <f>food_insecure</f>
        <v>0.122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0.72900000000000009</v>
      </c>
      <c r="I17" s="92">
        <f>frac_PW_health_facility</f>
        <v>0.72900000000000009</v>
      </c>
      <c r="J17" s="92">
        <f>frac_PW_health_facility</f>
        <v>0.72900000000000009</v>
      </c>
      <c r="K17" s="92">
        <f>frac_PW_health_facility</f>
        <v>0.72900000000000009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0.17</v>
      </c>
      <c r="M23" s="92">
        <f>famplan_unmet_need</f>
        <v>0.17</v>
      </c>
      <c r="N23" s="92">
        <f>famplan_unmet_need</f>
        <v>0.17</v>
      </c>
      <c r="O23" s="92">
        <f>famplan_unmet_need</f>
        <v>0.17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4.7736312973022221E-2</v>
      </c>
      <c r="M24" s="92">
        <f>(1-food_insecure)*(0.49)+food_insecure*(0.7)</f>
        <v>0.51561999999999997</v>
      </c>
      <c r="N24" s="92">
        <f>(1-food_insecure)*(0.49)+food_insecure*(0.7)</f>
        <v>0.51561999999999997</v>
      </c>
      <c r="O24" s="92">
        <f>(1-food_insecure)*(0.49)+food_insecure*(0.7)</f>
        <v>0.51561999999999997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2.0458419845580951E-2</v>
      </c>
      <c r="M25" s="92">
        <f>(1-food_insecure)*(0.21)+food_insecure*(0.3)</f>
        <v>0.22097999999999998</v>
      </c>
      <c r="N25" s="92">
        <f>(1-food_insecure)*(0.21)+food_insecure*(0.3)</f>
        <v>0.22097999999999998</v>
      </c>
      <c r="O25" s="92">
        <f>(1-food_insecure)*(0.21)+food_insecure*(0.3)</f>
        <v>0.22097999999999998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2.4385680999755733E-2</v>
      </c>
      <c r="M26" s="92">
        <f>(1-food_insecure)*(0.3)</f>
        <v>0.26339999999999997</v>
      </c>
      <c r="N26" s="92">
        <f>(1-food_insecure)*(0.3)</f>
        <v>0.26339999999999997</v>
      </c>
      <c r="O26" s="92">
        <f>(1-food_insecure)*(0.3)</f>
        <v>0.26339999999999997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0.90741958618164109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2020-03-24T06:50:24Z</dcterms:modified>
</cp:coreProperties>
</file>