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F756C465-A660-45C6-9D56-3C1CF319BD79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" i="2" s="1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H11" i="2"/>
  <c r="I11" i="2" s="1"/>
  <c r="H12" i="2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4" i="2"/>
  <c r="I18" i="2"/>
  <c r="I27" i="2"/>
  <c r="I29" i="2"/>
  <c r="A40" i="2"/>
  <c r="A22" i="2"/>
  <c r="I17" i="2"/>
  <c r="A19" i="2"/>
  <c r="A23" i="2"/>
  <c r="A39" i="2"/>
  <c r="A38" i="2"/>
  <c r="C8" i="51" l="1"/>
  <c r="C7" i="51"/>
  <c r="C6" i="51"/>
  <c r="I15" i="2"/>
  <c r="I12" i="2"/>
  <c r="I10" i="2"/>
  <c r="I9" i="2"/>
  <c r="I8" i="2"/>
  <c r="I7" i="2"/>
  <c r="I5" i="2"/>
  <c r="I4" i="2"/>
  <c r="I3" i="2"/>
  <c r="I2" i="2"/>
  <c r="A29" i="2"/>
  <c r="A4" i="2"/>
  <c r="A37" i="2"/>
  <c r="A27" i="2"/>
  <c r="A21" i="2"/>
  <c r="A28" i="2"/>
  <c r="A32" i="2"/>
  <c r="A35" i="2"/>
  <c r="A25" i="2"/>
  <c r="A26" i="2"/>
  <c r="A16" i="2"/>
  <c r="A36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0" i="2"/>
  <c r="A20" i="2"/>
  <c r="A18" i="2"/>
  <c r="A33" i="2"/>
  <c r="A31" i="2"/>
  <c r="A24" i="2"/>
  <c r="A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38322739-A7DF-42A4-B4B0-EB01A26E65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D114EEA1-BA9F-4FE4-BF54-5840DD3275C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62D29166-3300-42A3-8D79-6923AEFDA6DF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6C258336-DCD3-457A-B804-92CBEBDC5CA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ABA30526-FC05-4134-9D5B-A9DFA200D249}">
      <text>
        <r>
          <rPr>
            <sz val="9"/>
            <color indexed="81"/>
            <rFont val="Tahoma"/>
            <charset val="1"/>
          </rPr>
          <t>Source: UNICEF Data (global level) [Filler data]</t>
        </r>
      </text>
    </comment>
    <comment ref="C12" authorId="0" shapeId="0" xr:uid="{5C13A376-E8BD-4B54-9B5E-0E72F103F328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443F6E6E-B40D-48A2-8114-251F8BD0B1A9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0EE9DAB5-5A76-4BAD-8527-EEDC5670124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776EF382-1E4E-41CE-BC89-CDB355FD534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89BEE314-0832-4D0F-9C50-ECA9D866F28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8A3E28FC-B044-4D15-AD69-F358E8FF646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A7468A4D-B464-4E07-A1E3-C876BB69994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606C469D-DA44-457F-9F3B-072EC248527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DA7B4A6C-578D-446C-9A32-01D954A9532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6A49D14B-9A2A-47E3-B492-90ED079348B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D2315F0C-3873-4D2C-BD78-DC8163F09B0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7F278EB6-29BA-4D04-8C92-093C843EE4B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2DC44946-C388-4B71-939E-19667CE9ACA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CBD5EB42-4373-45BF-BE84-F6FC938C2F2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A1F99EF9-A8EF-4546-B5B4-0E197569C8E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655CAFAE-287F-4969-9329-EABB717930B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ED1E28BC-9E71-472B-9D97-00CC0160B0D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655D9524-01AA-4D35-806E-532C5D68AFD5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9ADE5D3B-9459-4F6E-906E-D25A39823740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2306B5E9-73C8-4304-98FD-87116DDFDF1B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DFD78B76-DDDC-4C5F-A644-3DA6F38DAB1C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8AC984D2-69C4-47B9-90C5-19F8EE3E24DF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7F5B9990-4283-4F77-AF1E-F4C66090FC7E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39212986-50EF-4B19-BC1D-36E6577BC08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01A321E5-8F0F-4F9B-BCA9-B13A196771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133921B3-0C94-4973-B4F1-6F2A6BC613C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FBD94420-34A4-4505-B9FB-ECFF64D0033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63AFEF12-1F2E-419C-8D4A-A9787C1B88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277F9254-EADC-403E-93EE-561DFC2248D6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3C11BEA9-484E-484B-9998-6936FE6E4A98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A0A020E6-633C-4541-8835-71F13AD6D20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4FAE4937-47B7-4EF9-AA4C-48E2CCB8697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E0A0C0B0-3F81-4DD4-9F11-82A6B86342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D67966B7-8BF7-4BC9-9CD7-4B908C085B4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EC306B9E-42F0-4F1C-8CC5-F716C4C7CB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EBB0E5D4-47BD-4C8E-AC26-60A54C5EDF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ABB48EB1-0BF5-4CF9-90F8-C8A3FF8FAA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5E122E3D-F7F0-41CB-AAB7-1794C83383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B5C9BEEF-D47B-4E9C-A0D9-E72EB5012E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D1E8EBBD-54D3-4CE7-A2F5-408A334C45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FB91ED93-5F77-4D35-9D05-1DE266F818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C302EA71-C8DA-49A8-81DC-CCF9CBB8F1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822C70A0-9134-4AB1-819F-185C62EA85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2D4235BA-F16D-414F-855D-70087EE449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F24F1724-9A18-419A-88E1-64B4CF9862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EA855EEA-4E67-43B1-AD48-C794862CAB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A25123E9-777C-4FD8-A65E-15837E7B84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7B5715A3-ADB6-419B-8F9F-A32A69EFF8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939DEA9C-385D-4173-9917-90433606D9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FAF102EE-F753-480B-A051-4DDBB87256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9AB6333F-8FDC-4475-91A0-896A7AD0E8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3287B745-163D-4B79-8E0D-3B9110C61D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D56BE35A-4CDF-4A63-94CB-79BB3DD369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6AE6045B-B22A-4D16-BBE2-F7849C3BDC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916176E6-A798-4E3A-A096-4DA35E3B1F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8AA39E44-61CC-4CD4-88DE-82735FB188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4F105B84-1C27-4864-B53B-F35907D41E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A731D61F-A84F-4710-8423-ABBCF23E4C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1C3289A3-2567-42F3-882D-5ED6A4872A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BF1AE4E2-05DD-4C7C-B905-E2FCE6426F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8DDC2589-3AB8-4A67-A6FB-40FC41C84B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0FD2A47F-C796-423F-AB75-C600A8A5ED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0AE79F74-3C7E-4D32-BE33-C3D62B388A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BED41F4C-5F29-4295-B11E-7D25EE5876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34C359DB-A47E-4134-8C3D-ECAE901329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3008087E-FBE8-41EF-BB55-D9073EA099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1D6D5C0E-6754-409E-B28D-2B4337154F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A178A224-5257-44EF-A094-F555E8AA77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C17D3D9F-9961-441C-B674-E7148EE4AC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8587723E-15F9-43F4-A039-A080D55C38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2196D439-77A1-43A8-B158-C92AF80693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C69A6B67-B481-4D58-AD73-119B47688E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B60D65DD-969E-4E58-835F-C51C8A0861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DE3D8736-E85C-48AE-A042-EA5D0270C2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52B7DEAC-2DE0-46CC-8331-D3DA044805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5AFC6EE2-887D-417E-A9BC-D8EA284836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A5392B80-3342-4F35-A6A7-294D682AF5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16DBE20A-D030-4841-90A0-92314DED18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37844B53-2384-48C0-B4AC-C177638702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2443648D-135B-4648-97E2-58249913BBF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EF7E7829-1F44-4122-853A-28460A5B07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933DF661-9178-48C0-88F0-F92C70455F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6A63B3C8-6C0D-40AF-BA33-3C8AB39351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9F8F13D1-7B7C-48CF-B61A-6AF1D61C414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9914F972-9140-4C8C-B4E1-728A9B94250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6F9E5F02-579F-41FC-AEB9-04BF1972DE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37842F4A-F641-415A-BF60-B4C10F591F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E89A8223-9390-4CD5-A1E4-60BB6B8EF9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0C1DD2E0-5D71-41B9-8838-2478105D4D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0D6F4F1A-02BA-4F0E-B34C-788856955B2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A7DDD366-A5AC-43B9-9BFC-CDC952DC41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5E8DC39B-B415-4856-922E-6803ECA85B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65B6F7DD-BE34-4569-8151-068C7E23EC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1172F124-A653-4888-A5E5-AE902AF5A1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358EDBBD-E391-4A84-A637-A829E7E843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E335D826-4D56-4723-AF5A-C42E92F90B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AB934EFA-418A-4D45-8F13-609C90550E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03847724-1D07-48C2-A102-BD0553C00F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1E525172-70BC-4BF6-93D1-782758CDBC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8CAE40D3-DA2D-4F98-8B74-624F156420F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CECBF874-F59A-4308-8A6F-E430DE7311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37106D65-4286-44AB-B27B-4EE9A376762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28F41ECB-C776-4FB6-B54D-D0568E1C47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B80D42FB-0194-4EAE-943F-B5947B78FB6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22F2E8A1-5E2B-4A75-B117-FD0394403A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AEE6B1ED-AB92-4F7C-9835-E72E27DDDE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6B3872EE-3990-45E0-947E-5CF0C2130A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ACCF16B8-C54A-48BE-BA05-00A9E2FACFB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BC5F8E97-F787-4C3E-BF5E-931BDF82ACC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0018413C-3D70-4471-B87C-A5E1F3BA1D9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72594083-CE4A-4455-88EE-69D9A809211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04F85256-081D-40CC-A42C-15D8744862D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5A1ABE12-970A-4A62-A7E3-FE2D65E68EE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6E33BC14-EE6D-4DDF-A6CE-5BBFAA3CB5F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798D0D5B-2237-4248-B86C-B61CB9BA4B0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8B4D21A3-D304-4C66-8410-1839E51C182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CAB74955-8284-4DD5-9570-90D5C3C142A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510E2E8C-1D57-4E02-BC08-7328F07AF73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19A42A9E-4EB5-4D19-B1B6-D2B1FAF03ED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A2B102B7-862E-47ED-B29E-6EF7932118A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DB06ECAC-08B0-49B4-A84B-5C3F3BB38DD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3FCF4C89-A5E3-4480-BED7-A81F2BCF3C8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152AC911-0769-4AD3-AC89-E7A885CEF22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869A4DE2-EFBE-4644-BF77-7A9DFBDCE0B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23790F66-DADD-456B-ACC5-B3BC5CE4619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7E0EDF9B-BFB8-493B-8F52-7F177280442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1D92E802-1ABD-4C4E-864C-5528C3950C1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3207327D-DA7D-448F-B78A-DEBA989CEBA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395178DA-477C-4868-BEC8-EC4D7E9E41C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3019FFE6-518D-4962-8F1E-10F27F9C0B8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702A4357-013E-4573-AF54-D7EFFDB47F9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C37BFDFD-1836-43A4-906A-B8F33BFB14F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6F1B07F6-B1FA-4280-BA9A-8705DAC54F6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7F32D57B-03C4-4400-BE80-A629E118411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76BEFF43-8ED6-4021-BC2A-FDE3BAFAC63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27B334EE-C6F6-4C16-9CA8-FB4FE618BDE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2AA7E63B-2E63-4DCB-AA46-E475A70291C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0FE418A8-8760-4169-A8CD-6D3DF1C18D8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29E16844-A033-486E-A19C-545405E1B92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3F6210DA-0F93-45E0-8ACD-F4AF40CFF05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DE556071-3DFF-4C46-9F83-9B98D603EFD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6D385896-9D92-439C-90AF-C74B06B113A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F2EB18D7-990E-4278-87F9-D9F13F18048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D5577585-D5D8-45B1-A974-48B33BFAFBB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40B57785-D4EA-4B03-A4A1-30B681C7110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8C9F5B76-38EA-483A-BE24-AF332283985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F3CC50F9-D209-4282-AB82-13C40E1A04A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17A7D71F-200D-41E8-82E8-CB52794A0EE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66B3678B-D85F-465D-ADEB-A3DAF1AEE77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164BE31C-BCA0-4D26-9675-F575D8DF077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4B0CF1E9-1EC7-4736-AEE9-F148CAA05FA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1FB4EEED-7724-42F9-8298-2BD1E6D6460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A05C03C6-0959-4904-9219-75B88463ECBD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08578E90-6E89-48A9-AC2B-5C8B8CDD338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B0CC1DF6-AAC1-4B0D-9538-E1F93B6E9EC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334FD08D-D7A1-42A5-B6BA-E31250491AE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3876826A-F1FF-4563-A1AA-7A05AE65AF4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C1D72503-2FF9-417A-B25F-DB62B1ADC5F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ABE8DD02-E3AA-4C01-9D1F-11CCE60EF15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5D3E50E0-7E61-4C9A-9AE9-A302419B92B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EB0854C0-61CD-469B-9F17-B1F6B7E14D8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13104B09-0AF4-42DA-803B-8AD9A22E84F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EAAF182F-A412-492B-A54C-BCAE0A8B1EB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90D2EBA7-17BE-4AA5-98E4-F5CF7FD891B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7546C69F-F438-4198-BB97-F200BB540AC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1C5D41DA-1EEA-4163-8EF3-8474EAFFE04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3034AA6C-D7EF-4FFE-A445-11080FCB3A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412AB0AC-ED08-4AA5-A5D1-9F37CBA4890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E4910089-BEBF-4F85-BD77-027B535D396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CE29DE17-FDCE-40A3-85EA-E3E0729F848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01627AAB-5C9C-4CD2-A1EE-089A2414262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01CA2C57-0D87-4F31-8173-C0C848DD57D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FE42EFA9-E36F-44D2-94F7-38D15926592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5C2C20FF-E3F0-495F-9F7C-8714F3782C3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3470D97B-572C-4989-A0FA-D8087CD6B29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DAA9FA7A-079D-48E2-A462-7A14AFEFF90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0D7353C7-FFF5-4B9D-83CA-006866A9F6E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B2671503-474E-4329-B740-781CE435DA1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97E3C3DE-F3AE-427C-8506-A44A70247FE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417888F6-B263-4D9E-9EF0-C022F922B70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F344CC9C-71BE-419F-A0DA-89FAC594B81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D43A39B4-C203-4341-8002-B1DEC2CB6DB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BC22CC67-A71D-4C38-B6E2-10F7FF11F96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505D06A8-2058-41EC-8E57-6427DBBD2F8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A2CAD391-E230-4203-BF3E-169B5356BF8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94639531-86D5-4548-91F6-6C85E5AC0C9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2963C95C-8B34-4CE0-8BBF-DF756D25E87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02A063E0-A40A-48E6-A6F4-D74A67081C0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37C14CCB-05E9-4553-AD11-3A67C5C09A5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58943B28-B929-4E28-B85A-C023EDC9FA7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A4D99445-0E06-4803-B6B9-EB3E7CB7F18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B300FE63-080C-4E96-8866-CB56B61B733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F7D45180-0029-40D5-8A07-03F93750995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C3627321-DBD8-4FB4-A19F-2EFEB48F18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875520F7-6F8C-4E72-A929-A159ED2E946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D1DAD6CA-3C8D-490D-A614-7C65A8ACD7D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FFAAC2E8-BC27-4CC1-A41A-119D66E2868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28EC6369-B6F1-4FA8-9FA3-7C8C1F43154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3C5C2D85-0E09-4820-9A5C-E2910998169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E8C8270C-BC66-4638-B58F-B508E4E0F06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C5B3F9E9-7725-49A8-B116-C08D7EA658C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7BF02CD5-4363-44BE-96EC-FE323E5AE41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09ABFEC5-0038-4D41-BDE5-CC53E9A6F9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7AABB1F5-94E8-4B36-95FD-D4B4DA7CA2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9DEABAEC-113B-42B7-9770-F774808F5A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DBB6CAC5-B2CF-4DFF-B022-6A3A06EA10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C95549E1-8EE7-4B26-ADBA-CD79BDA6AD0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A49CFFA3-189F-45F9-82B5-C749EED4AC6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920C557A-8240-4F1F-9436-909CDF243950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00A5BE74-1DD1-4586-ADB3-06D815F014BF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023D5739-994D-477B-A85F-0690164CCABB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274F7E3E-E79E-4DBE-AE17-1F73A2F67020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6A17B7D4-869C-486D-998A-F318941AD0D4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8FFC5428-30BD-4461-A9F8-3FDEDF39D290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BAE01899-3E03-43EE-9C9E-9E9D0C03FA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378AB4A6-961D-4AEC-8415-D69F7E6ABC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9FE35CC5-3E9C-4623-A614-3DFE185DAF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87E1AEB6-C42B-44D9-A715-D62E28C533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179EA645-ED02-42CE-81A9-FC4693C60F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037A2195-78A0-478C-AE07-6C09F1E602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3DB1F178-A200-41FD-80E3-D1BA054CAF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BF737903-CB04-4B3A-B0B7-062EA9EC4D3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DB653A10-FCD2-4D07-8AC7-B7E4B258CA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47C3576F-73AF-485B-B926-0E30FEE407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6E842D80-A5D1-446B-868E-212F06E91A6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80126365-4ABA-44CB-B574-21D0375866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7B79630A-0C0C-43DF-BB9D-70F0E836F1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7CE1BFC0-D04B-4585-830A-947FCA32BC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486D028B-2C13-44FC-B4B4-6E8B97EF86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B1B75372-3458-4630-8AE7-EFDA2DA9185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ECE19CF8-CEE6-4FB1-98CC-B4318AA0BC4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57431229-E78A-468A-A9D9-56C31C515E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CFE5801E-63C4-46E4-8CFC-8CB2F714A2E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9B033530-6137-46DE-BF9E-3051D070E1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0C0A0E99-37E6-4944-910D-D1B6C89AE9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FEE4BDBB-3CAA-4B22-8DBF-5E99095B2F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F649D2E5-B648-4F5D-A051-0668540FE7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BA80AADA-97F9-452C-A0B1-CE3AF3B455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907FAD10-5594-43B2-A158-1554E5783D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58AD947A-5459-48AA-9259-B58F97C1FE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CDAAC289-E3A0-4026-A89B-D44219AABE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D5759EA1-DC10-4B2F-9BBA-3FC2529CE60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1DCF4BB8-FFB1-4847-B8CD-3B28904294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2B756ABF-D231-4391-AAD7-6C1E61B78E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A8B522B3-7275-409A-A6C0-6A3D688CE5B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F49019CD-0C27-4FD0-87FC-7A23733626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0135F19D-37F3-43DB-A5E4-731926501B3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CED3704D-A9AE-484C-8AF3-AFA279B053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1904238F-825B-43FD-8C13-DD65652EA3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72D8F8A3-9146-4CBB-A3E3-A536D2EFB3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444261E9-BBDF-46DB-AB5C-69EF11AAA14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A190F0C7-6A62-4BF7-AD09-8B995FED6C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205621A9-B284-4695-A16B-CE916B4A3F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DC847076-E006-412B-B65D-CC6723ABE4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0486B7FB-74C9-4BEB-92C2-A0B51106B7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B0B7BA68-4970-44BC-B287-E82359D53C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DEE07EBD-3E1E-413B-A0B7-872DB7DE74F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C4203B4D-8460-4945-9FBB-E8E2D2E3E2C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D66B40EA-8372-40D7-9D05-03BA5F67245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A8665B04-981E-4842-B436-1615C85C2D0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BBFE3A95-E7AD-4773-82C0-CF235E5E9DD0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ED003213-9EAF-443C-9BFF-C0CA7BD91973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0E5AE283-432C-467F-A391-B78AE565D44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51224891-1181-47CB-8C5B-CC562E4D570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947AD6F2-75F3-4623-8892-57A388E6B60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0AAF5B0E-65B4-4DDD-8F70-CD95DD17941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DE51F3A9-8C29-4250-AAFA-E621F62F91B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B2E6E84F-BB81-4598-9310-756BC92BA1A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3D355860-F144-4026-B994-C4E14BD4502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1AC18C2A-32E6-49BF-8AC7-935B2DDBE2B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C9A564E5-8379-494B-A87C-CA11A656039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00476237-EC8F-4233-897A-9A48011FAD9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5553DD10-C5A0-4FDE-A41D-BFC1247F134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1FACE956-6E19-413C-B783-B7BA1864F56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430523DF-05D8-4401-A90A-07EE927ADC4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C1AF9A72-FE55-4F08-BC76-E6FA784E989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87BC06F3-EEFF-44EF-B3E8-CD948B1B6DC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97F46678-7386-45D6-B1F4-D5E0C92FCEB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8D2A3E72-0E3B-4538-9EE0-11513627C4F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D0E91340-D365-4BAD-9EF9-60CC1B64CE0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DB61DDC4-1DB7-4902-A212-3F8845B88B9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402803E0-3A9E-48AD-9785-B1141354DF5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77690B7F-DBC7-4CE3-9331-EC42A49B8A28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9BBAE042-7293-4AFB-92D7-CE381E87AC84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95908989-64A4-413C-9224-A8B8FE352CE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BEEC14CA-5346-4E1F-8D58-19CF7870BA8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58F8915D-267C-4C5A-95EA-F2546DA71D2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CF9215B8-2DB9-4AD4-B54C-32C9454FF7C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D6816DCC-AB93-4DF6-A485-A91374DFD3C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ED70C2DF-9180-4048-B038-A2CFA5DEF4CF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F6CF9F11-47D3-4BA2-AE4A-23969F70CD6E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C259FBFC-551C-4756-AA4C-1BA5310DCA9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D05FDDF1-D164-498B-A4DF-FDA5883DDCEA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2718A16D-8959-4304-B383-6ACEE6D4356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3054FE3F-B2B0-489F-ABAC-9ED7A1018F4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3DB6E30B-98DA-4DE8-83B0-A4F4A99DD60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BB8A2C08-C2A3-437B-984C-2D5996EB2A0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7F485CA3-906A-491C-B601-52BB8D7F69B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E0395453-5B39-4678-89C6-1601668A3B62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8DA76010-E5B6-4453-865D-3481030DE96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6DAE29A6-BD94-4D2C-B84E-5E8186F1A80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14A9DB71-7408-4E23-91F0-E67F29FD343F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3388C3E8-F3B3-49CE-BA5E-213F4AEA177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0D4336BC-0B25-4B48-959E-7946687274E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C724857F-EB89-4C57-ABDA-4E87170876C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E88F27D8-B124-4F5E-BDBD-CC7A8727FDCB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6D818F74-7115-4430-AF85-14BC11D17A19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406E9F5F-7161-44E4-B54F-A08AE44780D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508BEAB3-2B6C-47D2-ABE8-00864BADBF7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8E2D9ED9-D0F3-4874-A41A-C73E633CDBA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620BD86D-F60A-48EF-824D-8FA7376189A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639C5C73-9316-4F1E-929D-6AE59138027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8C51AAEB-B33C-4A55-9B84-2812F6A69E1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16250B5B-4FD3-49B2-AABD-0B7E58C80A7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1193793D-91F5-4793-A717-B8EC223AA939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9BCA9D76-EA98-482B-B787-D66AC09E5A3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79250CDB-D377-4060-955A-EB5E84F80203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CAD6B018-821A-429F-9D1D-E58AAACA733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<sst xmlns="http://schemas.openxmlformats.org/spreadsheetml/2006/main" count="1102" uniqueCount="271">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</sst>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23060</v>
      </c>
    </row>
    <row r="8" spans="1:3" ht="15" customHeight="1" x14ac:dyDescent="0.25">
      <c r="B8" s="7" t="s">
        <v>106</v>
      </c>
      <c r="C8" s="70">
        <v>0.20300000000000001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0.81079986572265594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0.77800000000000002</v>
      </c>
    </row>
    <row r="13" spans="1:3" ht="15" customHeight="1" x14ac:dyDescent="0.25">
      <c r="B13" s="7" t="s">
        <v>110</v>
      </c>
      <c r="C13" s="70">
        <v>0.60599999999999998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3.4700000000000002E-2</v>
      </c>
    </row>
    <row r="24" spans="1:3" ht="15" customHeight="1" x14ac:dyDescent="0.25">
      <c r="B24" s="20" t="s">
        <v>102</v>
      </c>
      <c r="C24" s="71">
        <v>0.47039999999999998</v>
      </c>
    </row>
    <row r="25" spans="1:3" ht="15" customHeight="1" x14ac:dyDescent="0.25">
      <c r="B25" s="20" t="s">
        <v>103</v>
      </c>
      <c r="C25" s="71">
        <v>0.44010000000000005</v>
      </c>
    </row>
    <row r="26" spans="1:3" ht="15" customHeight="1" x14ac:dyDescent="0.25">
      <c r="B26" s="20" t="s">
        <v>104</v>
      </c>
      <c r="C26" s="71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0.29199999999999998</v>
      </c>
    </row>
    <row r="30" spans="1:3" ht="14.25" customHeight="1" x14ac:dyDescent="0.25">
      <c r="B30" s="30" t="s">
        <v>76</v>
      </c>
      <c r="C30" s="73">
        <v>5.7999999999999996E-2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0.53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8.6</v>
      </c>
    </row>
    <row r="38" spans="1:5" ht="15" customHeight="1" x14ac:dyDescent="0.25">
      <c r="B38" s="16" t="s">
        <v>91</v>
      </c>
      <c r="C38" s="75">
        <v>14.2</v>
      </c>
      <c r="D38" s="17"/>
      <c r="E38" s="18"/>
    </row>
    <row r="39" spans="1:5" ht="15" customHeight="1" x14ac:dyDescent="0.25">
      <c r="B39" s="16" t="s">
        <v>90</v>
      </c>
      <c r="C39" s="75">
        <v>16.5</v>
      </c>
      <c r="D39" s="17"/>
      <c r="E39" s="17"/>
    </row>
    <row r="40" spans="1:5" ht="15" customHeight="1" x14ac:dyDescent="0.25">
      <c r="B40" s="16" t="s">
        <v>171</v>
      </c>
      <c r="C40" s="75">
        <v>0.51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9.8999999999999991E-3</v>
      </c>
      <c r="D45" s="17"/>
    </row>
    <row r="46" spans="1:5" ht="15.75" customHeight="1" x14ac:dyDescent="0.25">
      <c r="B46" s="16" t="s">
        <v>11</v>
      </c>
      <c r="C46" s="71">
        <v>4.4800000000000006E-2</v>
      </c>
      <c r="D46" s="17"/>
    </row>
    <row r="47" spans="1:5" ht="15.75" customHeight="1" x14ac:dyDescent="0.25">
      <c r="B47" s="16" t="s">
        <v>12</v>
      </c>
      <c r="C47" s="71">
        <v>2.46E-2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0.92070000000000007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3.3505367441350002</v>
      </c>
      <c r="D51" s="17"/>
    </row>
    <row r="52" spans="1:4" ht="15" customHeight="1" x14ac:dyDescent="0.25">
      <c r="B52" s="16" t="s">
        <v>125</v>
      </c>
      <c r="C52" s="76">
        <v>3.1365126990199999</v>
      </c>
    </row>
    <row r="53" spans="1:4" ht="15.75" customHeight="1" x14ac:dyDescent="0.25">
      <c r="B53" s="16" t="s">
        <v>126</v>
      </c>
      <c r="C53" s="76">
        <v>3.1365126990199999</v>
      </c>
    </row>
    <row r="54" spans="1:4" ht="15.75" customHeight="1" x14ac:dyDescent="0.25">
      <c r="B54" s="16" t="s">
        <v>127</v>
      </c>
      <c r="C54" s="76">
        <v>2.7448903755000003</v>
      </c>
    </row>
    <row r="55" spans="1:4" ht="15.75" customHeight="1" x14ac:dyDescent="0.25">
      <c r="B55" s="16" t="s">
        <v>128</v>
      </c>
      <c r="C55" s="76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0.6125519184310998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57.302229105544832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39.863831220809196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403.00131444088152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1.0977307885533421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1.4632969352910901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1.4632969352910901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1.4632969352910901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1.4632969352910901</v>
      </c>
      <c r="E13" s="86" t="s">
        <v>202</v>
      </c>
    </row>
    <row r="14" spans="1:5" ht="15.75" customHeight="1" x14ac:dyDescent="0.25">
      <c r="A14" s="11" t="s">
        <v>187</v>
      </c>
      <c r="B14" s="85">
        <v>3.4000000000000002E-2</v>
      </c>
      <c r="C14" s="85">
        <v>0.95</v>
      </c>
      <c r="D14" s="86">
        <v>12.996130664605106</v>
      </c>
      <c r="E14" s="86" t="s">
        <v>202</v>
      </c>
    </row>
    <row r="15" spans="1:5" ht="15.75" customHeight="1" x14ac:dyDescent="0.25">
      <c r="A15" s="11" t="s">
        <v>209</v>
      </c>
      <c r="B15" s="85">
        <v>3.4000000000000002E-2</v>
      </c>
      <c r="C15" s="85">
        <v>0.95</v>
      </c>
      <c r="D15" s="86">
        <v>12.996130664605106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0.70289646450045573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9.2940558205318631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9.2940558205318631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9.2940558205318631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17.806239734868132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22.418756825822246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4.2693071752319298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18.370182834175562</v>
      </c>
      <c r="E24" s="86" t="s">
        <v>202</v>
      </c>
    </row>
    <row r="25" spans="1:5" ht="15.75" customHeight="1" x14ac:dyDescent="0.25">
      <c r="A25" s="52" t="s">
        <v>87</v>
      </c>
      <c r="B25" s="85">
        <v>6.9999999999999993E-3</v>
      </c>
      <c r="C25" s="85">
        <v>0.95</v>
      </c>
      <c r="D25" s="86">
        <v>14.30571984265908</v>
      </c>
      <c r="E25" s="86" t="s">
        <v>202</v>
      </c>
    </row>
    <row r="26" spans="1:5" ht="15.75" customHeight="1" x14ac:dyDescent="0.25">
      <c r="A26" s="52" t="s">
        <v>137</v>
      </c>
      <c r="B26" s="85">
        <v>3.4000000000000002E-2</v>
      </c>
      <c r="C26" s="85">
        <v>0.95</v>
      </c>
      <c r="D26" s="86">
        <v>5.1828734501441556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7.2012077157337666</v>
      </c>
      <c r="E27" s="86" t="s">
        <v>202</v>
      </c>
    </row>
    <row r="28" spans="1:5" ht="15.75" customHeight="1" x14ac:dyDescent="0.25">
      <c r="A28" s="52" t="s">
        <v>84</v>
      </c>
      <c r="B28" s="85">
        <v>0.68</v>
      </c>
      <c r="C28" s="85">
        <v>0.95</v>
      </c>
      <c r="D28" s="86">
        <v>2.4508775569160615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111.98834577102677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1.2559197968501135</v>
      </c>
      <c r="E30" s="86" t="s">
        <v>202</v>
      </c>
    </row>
    <row r="31" spans="1:5" ht="15.75" customHeight="1" x14ac:dyDescent="0.25">
      <c r="A31" s="52" t="s">
        <v>28</v>
      </c>
      <c r="B31" s="85">
        <v>0</v>
      </c>
      <c r="C31" s="85">
        <v>0.95</v>
      </c>
      <c r="D31" s="86">
        <v>1.507574989137179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0.38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0.91500000000000004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0.99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0.85299999999999998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5.6275122920448464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1.5286971952516188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0.20272117319999999</v>
      </c>
      <c r="C3" s="26">
        <f>frac_mam_1_5months * 2.6</f>
        <v>0.20272117319999999</v>
      </c>
      <c r="D3" s="26">
        <f>frac_mam_6_11months * 2.6</f>
        <v>8.8954486400000005E-2</v>
      </c>
      <c r="E3" s="26">
        <f>frac_mam_12_23months * 2.6</f>
        <v>6.7911620400000011E-2</v>
      </c>
      <c r="F3" s="26">
        <f>frac_mam_24_59months * 2.6</f>
        <v>3.754366624666667E-2</v>
      </c>
    </row>
    <row r="4" spans="1:6" ht="15.75" customHeight="1" x14ac:dyDescent="0.25">
      <c r="A4" s="3" t="s">
        <v>66</v>
      </c>
      <c r="B4" s="26">
        <f>frac_sam_1month * 2.6</f>
        <v>6.714494280000001E-2</v>
      </c>
      <c r="C4" s="26">
        <f>frac_sam_1_5months * 2.6</f>
        <v>6.714494280000001E-2</v>
      </c>
      <c r="D4" s="26">
        <f>frac_sam_6_11months * 2.6</f>
        <v>5.3139236800000003E-2</v>
      </c>
      <c r="E4" s="26">
        <f>frac_sam_12_23months * 2.6</f>
        <v>4.6434946999999997E-2</v>
      </c>
      <c r="F4" s="26">
        <f>frac_sam_24_59months * 2.6</f>
        <v>1.8356262686666666E-2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4776.6350400000001</v>
      </c>
      <c r="C2" s="78">
        <v>9866</v>
      </c>
      <c r="D2" s="78">
        <v>14480</v>
      </c>
      <c r="E2" s="78">
        <v>12513</v>
      </c>
      <c r="F2" s="78">
        <v>8143</v>
      </c>
      <c r="G2" s="22">
        <f t="shared" ref="G2:G40" si="0">C2+D2+E2+F2</f>
        <v>45002</v>
      </c>
      <c r="H2" s="22">
        <f t="shared" ref="H2:H40" si="1">(B2 + stillbirth*B2/(1000-stillbirth))/(1-abortion)</f>
        <v>5552.0124415494756</v>
      </c>
      <c r="I2" s="22">
        <f>G2-H2</f>
        <v>39449.987558450521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4760.3159999999998</v>
      </c>
      <c r="C3" s="78">
        <v>9900</v>
      </c>
      <c r="D3" s="78">
        <v>14800</v>
      </c>
      <c r="E3" s="78">
        <v>12700</v>
      </c>
      <c r="F3" s="78">
        <v>8700</v>
      </c>
      <c r="G3" s="22">
        <f t="shared" si="0"/>
        <v>46100</v>
      </c>
      <c r="H3" s="22">
        <f t="shared" si="1"/>
        <v>5533.0443788117063</v>
      </c>
      <c r="I3" s="22">
        <f t="shared" ref="I3:I15" si="3">G3-H3</f>
        <v>40566.955621188295</v>
      </c>
    </row>
    <row r="4" spans="1:9" ht="15.75" customHeight="1" x14ac:dyDescent="0.25">
      <c r="A4" s="7">
        <f t="shared" si="2"/>
        <v>2019</v>
      </c>
      <c r="B4" s="77">
        <v>4729.8319999999994</v>
      </c>
      <c r="C4" s="78">
        <v>10000</v>
      </c>
      <c r="D4" s="78">
        <v>15100</v>
      </c>
      <c r="E4" s="78">
        <v>12900</v>
      </c>
      <c r="F4" s="78">
        <v>9200</v>
      </c>
      <c r="G4" s="22">
        <f t="shared" si="0"/>
        <v>47200</v>
      </c>
      <c r="H4" s="22">
        <f t="shared" si="1"/>
        <v>5497.6119989353083</v>
      </c>
      <c r="I4" s="22">
        <f t="shared" si="3"/>
        <v>41702.38800106469</v>
      </c>
    </row>
    <row r="5" spans="1:9" ht="15.75" customHeight="1" x14ac:dyDescent="0.25">
      <c r="A5" s="7">
        <f t="shared" si="2"/>
        <v>2020</v>
      </c>
      <c r="B5" s="77">
        <v>4698.8</v>
      </c>
      <c r="C5" s="78">
        <v>10000</v>
      </c>
      <c r="D5" s="78">
        <v>15400</v>
      </c>
      <c r="E5" s="78">
        <v>13200</v>
      </c>
      <c r="F5" s="78">
        <v>9700</v>
      </c>
      <c r="G5" s="22">
        <f t="shared" si="0"/>
        <v>48300</v>
      </c>
      <c r="H5" s="22">
        <f t="shared" si="1"/>
        <v>5461.5426637980436</v>
      </c>
      <c r="I5" s="22">
        <f t="shared" si="3"/>
        <v>42838.457336201958</v>
      </c>
    </row>
    <row r="6" spans="1:9" ht="15.75" customHeight="1" x14ac:dyDescent="0.25">
      <c r="A6" s="7">
        <f t="shared" si="2"/>
        <v>2021</v>
      </c>
      <c r="B6" s="77">
        <v>4700.9477999999999</v>
      </c>
      <c r="C6" s="78">
        <v>10000</v>
      </c>
      <c r="D6" s="78">
        <v>15600</v>
      </c>
      <c r="E6" s="78">
        <v>13500</v>
      </c>
      <c r="F6" s="78">
        <v>10200</v>
      </c>
      <c r="G6" s="22">
        <f t="shared" si="0"/>
        <v>49300</v>
      </c>
      <c r="H6" s="22">
        <f t="shared" si="1"/>
        <v>5464.0391099828785</v>
      </c>
      <c r="I6" s="22">
        <f t="shared" si="3"/>
        <v>43835.960890017122</v>
      </c>
    </row>
    <row r="7" spans="1:9" ht="15.75" customHeight="1" x14ac:dyDescent="0.25">
      <c r="A7" s="7">
        <f t="shared" si="2"/>
        <v>2022</v>
      </c>
      <c r="B7" s="77">
        <v>4726.1647999999996</v>
      </c>
      <c r="C7" s="78">
        <v>11000</v>
      </c>
      <c r="D7" s="78">
        <v>15800</v>
      </c>
      <c r="E7" s="78">
        <v>13900</v>
      </c>
      <c r="F7" s="78">
        <v>10400</v>
      </c>
      <c r="G7" s="22">
        <f t="shared" si="0"/>
        <v>51100</v>
      </c>
      <c r="H7" s="22">
        <f t="shared" si="1"/>
        <v>5493.3495129268213</v>
      </c>
      <c r="I7" s="22">
        <f t="shared" si="3"/>
        <v>45606.650487073181</v>
      </c>
    </row>
    <row r="8" spans="1:9" ht="15.75" customHeight="1" x14ac:dyDescent="0.25">
      <c r="A8" s="7">
        <f t="shared" si="2"/>
        <v>2023</v>
      </c>
      <c r="B8" s="77">
        <v>4727.7815999999993</v>
      </c>
      <c r="C8" s="78">
        <v>11000</v>
      </c>
      <c r="D8" s="78">
        <v>16000</v>
      </c>
      <c r="E8" s="78">
        <v>14200</v>
      </c>
      <c r="F8" s="78">
        <v>10600</v>
      </c>
      <c r="G8" s="22">
        <f t="shared" si="0"/>
        <v>51800</v>
      </c>
      <c r="H8" s="22">
        <f t="shared" si="1"/>
        <v>5495.228763411802</v>
      </c>
      <c r="I8" s="22">
        <f t="shared" si="3"/>
        <v>46304.771236588196</v>
      </c>
    </row>
    <row r="9" spans="1:9" ht="15.75" customHeight="1" x14ac:dyDescent="0.25">
      <c r="A9" s="7">
        <f t="shared" si="2"/>
        <v>2024</v>
      </c>
      <c r="B9" s="77">
        <v>4729.1859999999988</v>
      </c>
      <c r="C9" s="78">
        <v>11000</v>
      </c>
      <c r="D9" s="78">
        <v>16200</v>
      </c>
      <c r="E9" s="78">
        <v>14500</v>
      </c>
      <c r="F9" s="78">
        <v>10900</v>
      </c>
      <c r="G9" s="22">
        <f t="shared" si="0"/>
        <v>52600</v>
      </c>
      <c r="H9" s="22">
        <f t="shared" si="1"/>
        <v>5496.8611356168394</v>
      </c>
      <c r="I9" s="22">
        <f t="shared" si="3"/>
        <v>47103.13886438316</v>
      </c>
    </row>
    <row r="10" spans="1:9" ht="15.75" customHeight="1" x14ac:dyDescent="0.25">
      <c r="A10" s="7">
        <f t="shared" si="2"/>
        <v>2025</v>
      </c>
      <c r="B10" s="77">
        <v>4730.3779999999997</v>
      </c>
      <c r="C10" s="78">
        <v>11000</v>
      </c>
      <c r="D10" s="78">
        <v>16400</v>
      </c>
      <c r="E10" s="78">
        <v>14900</v>
      </c>
      <c r="F10" s="78">
        <v>11100</v>
      </c>
      <c r="G10" s="22">
        <f t="shared" si="0"/>
        <v>53400</v>
      </c>
      <c r="H10" s="22">
        <f t="shared" si="1"/>
        <v>5498.2466295419381</v>
      </c>
      <c r="I10" s="22">
        <f t="shared" si="3"/>
        <v>47901.753370458064</v>
      </c>
    </row>
    <row r="11" spans="1:9" ht="15.75" customHeight="1" x14ac:dyDescent="0.25">
      <c r="A11" s="7">
        <f t="shared" si="2"/>
        <v>2026</v>
      </c>
      <c r="B11" s="77">
        <v>4751.1882000000005</v>
      </c>
      <c r="C11" s="78">
        <v>11000</v>
      </c>
      <c r="D11" s="78">
        <v>16700</v>
      </c>
      <c r="E11" s="78">
        <v>15100</v>
      </c>
      <c r="F11" s="78">
        <v>11400</v>
      </c>
      <c r="G11" s="22">
        <f t="shared" si="0"/>
        <v>54200</v>
      </c>
      <c r="H11" s="22">
        <f t="shared" si="1"/>
        <v>5522.4348893406468</v>
      </c>
      <c r="I11" s="22">
        <f t="shared" si="3"/>
        <v>48677.56511065935</v>
      </c>
    </row>
    <row r="12" spans="1:9" ht="15.75" customHeight="1" x14ac:dyDescent="0.25">
      <c r="A12" s="7">
        <f t="shared" si="2"/>
        <v>2027</v>
      </c>
      <c r="B12" s="77">
        <v>4771.9775999999993</v>
      </c>
      <c r="C12" s="78">
        <v>11000</v>
      </c>
      <c r="D12" s="78">
        <v>17000</v>
      </c>
      <c r="E12" s="78">
        <v>15300</v>
      </c>
      <c r="F12" s="78">
        <v>11500</v>
      </c>
      <c r="G12" s="22">
        <f t="shared" si="0"/>
        <v>54800</v>
      </c>
      <c r="H12" s="22">
        <f t="shared" si="1"/>
        <v>5546.5989727352917</v>
      </c>
      <c r="I12" s="22">
        <f t="shared" si="3"/>
        <v>49253.401027264706</v>
      </c>
    </row>
    <row r="13" spans="1:9" ht="15.75" customHeight="1" x14ac:dyDescent="0.25">
      <c r="A13" s="7">
        <f t="shared" si="2"/>
        <v>2028</v>
      </c>
      <c r="B13" s="77">
        <v>4792.7462000000005</v>
      </c>
      <c r="C13" s="78">
        <v>11000</v>
      </c>
      <c r="D13" s="78">
        <v>17400</v>
      </c>
      <c r="E13" s="78">
        <v>15500</v>
      </c>
      <c r="F13" s="78">
        <v>11800</v>
      </c>
      <c r="G13" s="22">
        <f t="shared" si="0"/>
        <v>55700</v>
      </c>
      <c r="H13" s="22">
        <f t="shared" si="1"/>
        <v>5570.7388797258782</v>
      </c>
      <c r="I13" s="22">
        <f t="shared" si="3"/>
        <v>50129.261120274125</v>
      </c>
    </row>
    <row r="14" spans="1:9" ht="15.75" customHeight="1" x14ac:dyDescent="0.25">
      <c r="A14" s="7">
        <f t="shared" si="2"/>
        <v>2029</v>
      </c>
      <c r="B14" s="77">
        <v>4836.4153999999999</v>
      </c>
      <c r="C14" s="78">
        <v>11000</v>
      </c>
      <c r="D14" s="78">
        <v>17600</v>
      </c>
      <c r="E14" s="78">
        <v>15700</v>
      </c>
      <c r="F14" s="78">
        <v>12000</v>
      </c>
      <c r="G14" s="22">
        <f t="shared" si="0"/>
        <v>56300</v>
      </c>
      <c r="H14" s="22">
        <f t="shared" si="1"/>
        <v>5621.4967751234099</v>
      </c>
      <c r="I14" s="22">
        <f t="shared" si="3"/>
        <v>50678.503224876593</v>
      </c>
    </row>
    <row r="15" spans="1:9" ht="15.75" customHeight="1" x14ac:dyDescent="0.25">
      <c r="A15" s="7">
        <f t="shared" si="2"/>
        <v>2030</v>
      </c>
      <c r="B15" s="77">
        <v>4857.1319999999996</v>
      </c>
      <c r="C15" s="78">
        <v>11000</v>
      </c>
      <c r="D15" s="78">
        <v>17800</v>
      </c>
      <c r="E15" s="78">
        <v>16100</v>
      </c>
      <c r="F15" s="78">
        <v>12200</v>
      </c>
      <c r="G15" s="22">
        <f t="shared" si="0"/>
        <v>57100</v>
      </c>
      <c r="H15" s="22">
        <f t="shared" si="1"/>
        <v>5645.5762411038386</v>
      </c>
      <c r="I15" s="22">
        <f t="shared" si="3"/>
        <v>51454.423758896162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127.85598302072546</v>
      </c>
      <c r="I17" s="22">
        <f t="shared" si="4"/>
        <v>-127.85598302072546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2.96949325E-3</v>
      </c>
    </row>
    <row r="4" spans="1:8" ht="15.75" customHeight="1" x14ac:dyDescent="0.25">
      <c r="B4" s="24" t="s">
        <v>7</v>
      </c>
      <c r="C4" s="79">
        <v>7.999631309972248E-2</v>
      </c>
    </row>
    <row r="5" spans="1:8" ht="15.75" customHeight="1" x14ac:dyDescent="0.25">
      <c r="B5" s="24" t="s">
        <v>8</v>
      </c>
      <c r="C5" s="79">
        <v>8.5192520734188246E-2</v>
      </c>
    </row>
    <row r="6" spans="1:8" ht="15.75" customHeight="1" x14ac:dyDescent="0.25">
      <c r="B6" s="24" t="s">
        <v>10</v>
      </c>
      <c r="C6" s="79">
        <v>0.16011366623323975</v>
      </c>
    </row>
    <row r="7" spans="1:8" ht="15.75" customHeight="1" x14ac:dyDescent="0.25">
      <c r="B7" s="24" t="s">
        <v>13</v>
      </c>
      <c r="C7" s="79">
        <v>0.34861680555544405</v>
      </c>
    </row>
    <row r="8" spans="1:8" ht="15.75" customHeight="1" x14ac:dyDescent="0.25">
      <c r="B8" s="24" t="s">
        <v>14</v>
      </c>
      <c r="C8" s="79">
        <v>1.1336936388703771E-4</v>
      </c>
    </row>
    <row r="9" spans="1:8" ht="15.75" customHeight="1" x14ac:dyDescent="0.25">
      <c r="B9" s="24" t="s">
        <v>27</v>
      </c>
      <c r="C9" s="79">
        <v>0.14563094431222651</v>
      </c>
    </row>
    <row r="10" spans="1:8" ht="15.75" customHeight="1" x14ac:dyDescent="0.25">
      <c r="B10" s="24" t="s">
        <v>15</v>
      </c>
      <c r="C10" s="79">
        <v>0.17736688745129192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1.3666032282702901E-2</v>
      </c>
      <c r="D14" s="79">
        <v>1.3666032282702901E-2</v>
      </c>
      <c r="E14" s="79">
        <v>1.47590671967388E-2</v>
      </c>
      <c r="F14" s="79">
        <v>1.47590671967388E-2</v>
      </c>
    </row>
    <row r="15" spans="1:8" ht="15.75" customHeight="1" x14ac:dyDescent="0.25">
      <c r="B15" s="24" t="s">
        <v>16</v>
      </c>
      <c r="C15" s="79">
        <v>0.205723305382399</v>
      </c>
      <c r="D15" s="79">
        <v>0.205723305382399</v>
      </c>
      <c r="E15" s="79">
        <v>0.13509982172909599</v>
      </c>
      <c r="F15" s="79">
        <v>0.13509982172909599</v>
      </c>
    </row>
    <row r="16" spans="1:8" ht="15.75" customHeight="1" x14ac:dyDescent="0.25">
      <c r="B16" s="24" t="s">
        <v>17</v>
      </c>
      <c r="C16" s="79">
        <v>2.4999211161021398E-2</v>
      </c>
      <c r="D16" s="79">
        <v>2.4999211161021398E-2</v>
      </c>
      <c r="E16" s="79">
        <v>1.9612348396071899E-2</v>
      </c>
      <c r="F16" s="79">
        <v>1.9612348396071899E-2</v>
      </c>
    </row>
    <row r="17" spans="1:8" ht="15.75" customHeight="1" x14ac:dyDescent="0.25">
      <c r="B17" s="24" t="s">
        <v>18</v>
      </c>
      <c r="C17" s="79">
        <v>6.3876411814678E-2</v>
      </c>
      <c r="D17" s="79">
        <v>6.3876411814678E-2</v>
      </c>
      <c r="E17" s="79">
        <v>0.18825107114600201</v>
      </c>
      <c r="F17" s="79">
        <v>0.18825107114600201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8.3564437918008702E-2</v>
      </c>
      <c r="D19" s="79">
        <v>8.3564437918008702E-2</v>
      </c>
      <c r="E19" s="79">
        <v>0.10489677494819799</v>
      </c>
      <c r="F19" s="79">
        <v>0.10489677494819799</v>
      </c>
    </row>
    <row r="20" spans="1:8" ht="15.75" customHeight="1" x14ac:dyDescent="0.25">
      <c r="B20" s="24" t="s">
        <v>21</v>
      </c>
      <c r="C20" s="79">
        <v>6.0503423112095696E-3</v>
      </c>
      <c r="D20" s="79">
        <v>6.0503423112095696E-3</v>
      </c>
      <c r="E20" s="79">
        <v>2.6032976443702598E-2</v>
      </c>
      <c r="F20" s="79">
        <v>2.6032976443702598E-2</v>
      </c>
    </row>
    <row r="21" spans="1:8" ht="15.75" customHeight="1" x14ac:dyDescent="0.25">
      <c r="B21" s="24" t="s">
        <v>22</v>
      </c>
      <c r="C21" s="79">
        <v>6.3418065412803495E-2</v>
      </c>
      <c r="D21" s="79">
        <v>6.3418065412803495E-2</v>
      </c>
      <c r="E21" s="79">
        <v>0.16827010351108501</v>
      </c>
      <c r="F21" s="79">
        <v>0.16827010351108501</v>
      </c>
    </row>
    <row r="22" spans="1:8" ht="15.75" customHeight="1" x14ac:dyDescent="0.25">
      <c r="B22" s="24" t="s">
        <v>23</v>
      </c>
      <c r="C22" s="79">
        <v>0.53870219371717698</v>
      </c>
      <c r="D22" s="79">
        <v>0.53870219371717698</v>
      </c>
      <c r="E22" s="79">
        <v>0.34307783662910563</v>
      </c>
      <c r="F22" s="79">
        <v>0.34307783662910563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4.7800000000000002E-2</v>
      </c>
    </row>
    <row r="27" spans="1:8" ht="15.75" customHeight="1" x14ac:dyDescent="0.25">
      <c r="B27" s="24" t="s">
        <v>39</v>
      </c>
      <c r="C27" s="79">
        <v>1.84E-2</v>
      </c>
    </row>
    <row r="28" spans="1:8" ht="15.75" customHeight="1" x14ac:dyDescent="0.25">
      <c r="B28" s="24" t="s">
        <v>40</v>
      </c>
      <c r="C28" s="79">
        <v>0.23120000000000002</v>
      </c>
    </row>
    <row r="29" spans="1:8" ht="15.75" customHeight="1" x14ac:dyDescent="0.25">
      <c r="B29" s="24" t="s">
        <v>41</v>
      </c>
      <c r="C29" s="79">
        <v>0.13849999999999998</v>
      </c>
    </row>
    <row r="30" spans="1:8" ht="15.75" customHeight="1" x14ac:dyDescent="0.25">
      <c r="B30" s="24" t="s">
        <v>42</v>
      </c>
      <c r="C30" s="79">
        <v>4.9100000000000005E-2</v>
      </c>
    </row>
    <row r="31" spans="1:8" ht="15.75" customHeight="1" x14ac:dyDescent="0.25">
      <c r="B31" s="24" t="s">
        <v>43</v>
      </c>
      <c r="C31" s="79">
        <v>6.9699999999999998E-2</v>
      </c>
    </row>
    <row r="32" spans="1:8" ht="15.75" customHeight="1" x14ac:dyDescent="0.25">
      <c r="B32" s="24" t="s">
        <v>44</v>
      </c>
      <c r="C32" s="79">
        <v>0.14940000000000001</v>
      </c>
    </row>
    <row r="33" spans="2:3" ht="15.75" customHeight="1" x14ac:dyDescent="0.25">
      <c r="B33" s="24" t="s">
        <v>45</v>
      </c>
      <c r="C33" s="79">
        <v>0.1222</v>
      </c>
    </row>
    <row r="34" spans="2:3" ht="15.75" customHeight="1" x14ac:dyDescent="0.25">
      <c r="B34" s="24" t="s">
        <v>46</v>
      </c>
      <c r="C34" s="79">
        <v>0.17370000000000002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0.71709052685851959</v>
      </c>
      <c r="D2" s="80">
        <v>0.71709052685851959</v>
      </c>
      <c r="E2" s="80">
        <v>0.66831904373776074</v>
      </c>
      <c r="F2" s="80">
        <v>0.51040874598488517</v>
      </c>
      <c r="G2" s="80">
        <v>0.46301991106577295</v>
      </c>
    </row>
    <row r="3" spans="1:15" ht="15.75" customHeight="1" x14ac:dyDescent="0.25">
      <c r="A3" s="5"/>
      <c r="B3" s="11" t="s">
        <v>118</v>
      </c>
      <c r="C3" s="80">
        <v>0.26010937579893056</v>
      </c>
      <c r="D3" s="80">
        <v>0.26010937579893056</v>
      </c>
      <c r="E3" s="80">
        <v>0.30434603292890594</v>
      </c>
      <c r="F3" s="80">
        <v>0.43907833117333289</v>
      </c>
      <c r="G3" s="80">
        <v>0.48016879666080153</v>
      </c>
    </row>
    <row r="4" spans="1:15" ht="15.75" customHeight="1" x14ac:dyDescent="0.25">
      <c r="A4" s="5"/>
      <c r="B4" s="11" t="s">
        <v>116</v>
      </c>
      <c r="C4" s="81">
        <v>1.3604477972350228E-2</v>
      </c>
      <c r="D4" s="81">
        <v>1.3604477972350228E-2</v>
      </c>
      <c r="E4" s="81">
        <v>1.7131564854070656E-2</v>
      </c>
      <c r="F4" s="81">
        <v>2.9098466774193539E-2</v>
      </c>
      <c r="G4" s="81">
        <v>3.2499586267281097E-2</v>
      </c>
    </row>
    <row r="5" spans="1:15" ht="15.75" customHeight="1" x14ac:dyDescent="0.25">
      <c r="A5" s="5"/>
      <c r="B5" s="11" t="s">
        <v>119</v>
      </c>
      <c r="C5" s="81">
        <v>9.195619370199689E-3</v>
      </c>
      <c r="D5" s="81">
        <v>9.195619370199689E-3</v>
      </c>
      <c r="E5" s="81">
        <v>1.020335847926267E-2</v>
      </c>
      <c r="F5" s="81">
        <v>2.1414456067588319E-2</v>
      </c>
      <c r="G5" s="81">
        <v>2.4311706006144386E-2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0.6944803396717466</v>
      </c>
      <c r="D8" s="80">
        <v>0.6944803396717466</v>
      </c>
      <c r="E8" s="80">
        <v>0.71477574653658538</v>
      </c>
      <c r="F8" s="80">
        <v>0.69719010228456213</v>
      </c>
      <c r="G8" s="80">
        <v>0.72501374143798014</v>
      </c>
    </row>
    <row r="9" spans="1:15" ht="15.75" customHeight="1" x14ac:dyDescent="0.25">
      <c r="B9" s="7" t="s">
        <v>121</v>
      </c>
      <c r="C9" s="80">
        <v>0.20172500032825322</v>
      </c>
      <c r="D9" s="80">
        <v>0.20172500032825322</v>
      </c>
      <c r="E9" s="80">
        <v>0.23057282146341465</v>
      </c>
      <c r="F9" s="80">
        <v>0.25883044871543776</v>
      </c>
      <c r="G9" s="80">
        <v>0.2534862858953531</v>
      </c>
    </row>
    <row r="10" spans="1:15" ht="15.75" customHeight="1" x14ac:dyDescent="0.25">
      <c r="B10" s="7" t="s">
        <v>122</v>
      </c>
      <c r="C10" s="81">
        <v>7.7969681999999998E-2</v>
      </c>
      <c r="D10" s="81">
        <v>7.7969681999999998E-2</v>
      </c>
      <c r="E10" s="81">
        <v>3.4213264E-2</v>
      </c>
      <c r="F10" s="81">
        <v>2.6119854000000001E-2</v>
      </c>
      <c r="G10" s="81">
        <v>1.4439871633333334E-2</v>
      </c>
    </row>
    <row r="11" spans="1:15" ht="15.75" customHeight="1" x14ac:dyDescent="0.25">
      <c r="B11" s="7" t="s">
        <v>123</v>
      </c>
      <c r="C11" s="81">
        <v>2.5824978000000002E-2</v>
      </c>
      <c r="D11" s="81">
        <v>2.5824978000000002E-2</v>
      </c>
      <c r="E11" s="81">
        <v>2.0438168E-2</v>
      </c>
      <c r="F11" s="81">
        <v>1.7859594999999999E-2</v>
      </c>
      <c r="G11" s="81">
        <v>7.0601010333333335E-3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0.55150138500000001</v>
      </c>
      <c r="D14" s="82">
        <v>0.53403163124999997</v>
      </c>
      <c r="E14" s="82">
        <v>0.53403163124999997</v>
      </c>
      <c r="F14" s="82">
        <v>0.32995192879599999</v>
      </c>
      <c r="G14" s="82">
        <v>0.32995192879599999</v>
      </c>
      <c r="H14" s="83">
        <v>0.42499999999999999</v>
      </c>
      <c r="I14" s="83">
        <v>0.42499999999999999</v>
      </c>
      <c r="J14" s="83">
        <v>0.42499999999999999</v>
      </c>
      <c r="K14" s="83">
        <v>0.42499999999999999</v>
      </c>
      <c r="L14" s="83">
        <v>0.19897909549800002</v>
      </c>
      <c r="M14" s="83">
        <v>0.18188663915600001</v>
      </c>
      <c r="N14" s="83">
        <v>0.16159336439400002</v>
      </c>
      <c r="O14" s="83">
        <v>0.22020920610200001</v>
      </c>
    </row>
    <row r="15" spans="1:15" ht="15.75" customHeight="1" x14ac:dyDescent="0.25">
      <c r="B15" s="16" t="s">
        <v>68</v>
      </c>
      <c r="C15" s="80">
        <f>iron_deficiency_anaemia*C14</f>
        <v>0.3378232313991586</v>
      </c>
      <c r="D15" s="80">
        <f t="shared" ref="D15:O15" si="0">iron_deficiency_anaemia*D14</f>
        <v>0.32712210022507715</v>
      </c>
      <c r="E15" s="80">
        <f t="shared" si="0"/>
        <v>0.32712210022507715</v>
      </c>
      <c r="F15" s="80">
        <f t="shared" si="0"/>
        <v>0.20211268697403142</v>
      </c>
      <c r="G15" s="80">
        <f t="shared" si="0"/>
        <v>0.20211268697403142</v>
      </c>
      <c r="H15" s="80">
        <f t="shared" si="0"/>
        <v>0.26033456533321742</v>
      </c>
      <c r="I15" s="80">
        <f t="shared" si="0"/>
        <v>0.26033456533321742</v>
      </c>
      <c r="J15" s="80">
        <f t="shared" si="0"/>
        <v>0.26033456533321742</v>
      </c>
      <c r="K15" s="80">
        <f t="shared" si="0"/>
        <v>0.26033456533321742</v>
      </c>
      <c r="L15" s="80">
        <f t="shared" si="0"/>
        <v>0.12188502667498492</v>
      </c>
      <c r="M15" s="80">
        <f t="shared" si="0"/>
        <v>0.111415009751993</v>
      </c>
      <c r="N15" s="80">
        <f t="shared" si="0"/>
        <v>9.8984325365280484E-2</v>
      </c>
      <c r="O15" s="80">
        <f t="shared" si="0"/>
        <v>0.13488957165396956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0.10592</v>
      </c>
      <c r="D2" s="144">
        <v>0.10634</v>
      </c>
      <c r="E2" s="144">
        <v>0.10676999999999999</v>
      </c>
      <c r="F2" s="144">
        <v>0.10723000000000001</v>
      </c>
      <c r="G2" s="144">
        <v>0.10771000000000001</v>
      </c>
      <c r="H2" s="144">
        <v>0.10816000000000001</v>
      </c>
      <c r="I2" s="144">
        <v>0.10861999999999999</v>
      </c>
      <c r="J2" s="144">
        <v>0.10911</v>
      </c>
      <c r="K2" s="144">
        <v>0.10964</v>
      </c>
      <c r="L2" s="144">
        <v>0.11021</v>
      </c>
      <c r="M2" s="144">
        <v>0.11080999999999999</v>
      </c>
      <c r="N2" s="144">
        <v>0.11144999999999999</v>
      </c>
      <c r="O2" s="144">
        <v>0.11211</v>
      </c>
      <c r="P2" s="144">
        <v>0.1128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2.6619999999999998E-2</v>
      </c>
      <c r="D4" s="144">
        <v>2.666E-2</v>
      </c>
      <c r="E4" s="144">
        <v>2.673E-2</v>
      </c>
      <c r="F4" s="144">
        <v>2.682E-2</v>
      </c>
      <c r="G4" s="144">
        <v>2.6929999999999999E-2</v>
      </c>
      <c r="H4" s="144">
        <v>2.7130000000000001E-2</v>
      </c>
      <c r="I4" s="144">
        <v>2.7360000000000002E-2</v>
      </c>
      <c r="J4" s="144">
        <v>2.759E-2</v>
      </c>
      <c r="K4" s="144">
        <v>2.7810000000000001E-2</v>
      </c>
      <c r="L4" s="144">
        <v>2.8029999999999999E-2</v>
      </c>
      <c r="M4" s="144">
        <v>2.8250000000000001E-2</v>
      </c>
      <c r="N4" s="144">
        <v>2.8469999999999999E-2</v>
      </c>
      <c r="O4" s="144">
        <v>2.87E-2</v>
      </c>
      <c r="P4" s="144">
        <v>2.8929999999999997E-2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0.22729292181047528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0.26033456533321742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0.11606612003106728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0.45566666666666666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0.77500000000000002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14.105</v>
      </c>
      <c r="D13" s="143">
        <v>13.787000000000001</v>
      </c>
      <c r="E13" s="143">
        <v>13.403</v>
      </c>
      <c r="F13" s="143">
        <v>13.327</v>
      </c>
      <c r="G13" s="143">
        <v>12.973000000000001</v>
      </c>
      <c r="H13" s="143">
        <v>12.622999999999999</v>
      </c>
      <c r="I13" s="143">
        <v>12.375</v>
      </c>
      <c r="J13" s="143">
        <v>12.147</v>
      </c>
      <c r="K13" s="143">
        <v>11.898999999999999</v>
      </c>
      <c r="L13" s="143">
        <v>11.711</v>
      </c>
      <c r="M13" s="143">
        <v>11.425000000000001</v>
      </c>
      <c r="N13" s="143">
        <v>11.045</v>
      </c>
      <c r="O13" s="143">
        <v>10.932</v>
      </c>
      <c r="P13" s="143">
        <v>10.763</v>
      </c>
    </row>
    <row r="14" spans="1:16" x14ac:dyDescent="0.25">
      <c r="B14" s="16" t="s">
        <v>170</v>
      </c>
      <c r="C14" s="143">
        <f>maternal_mortality</f>
        <v>0.51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0.20300000000000001</v>
      </c>
      <c r="E2" s="92">
        <f>food_insecure</f>
        <v>0.20300000000000001</v>
      </c>
      <c r="F2" s="92">
        <f>food_insecure</f>
        <v>0.20300000000000001</v>
      </c>
      <c r="G2" s="92">
        <f>food_insecure</f>
        <v>0.20300000000000001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0.20300000000000001</v>
      </c>
      <c r="F5" s="92">
        <f>food_insecure</f>
        <v>0.20300000000000001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0.12886679785134617</v>
      </c>
      <c r="D7" s="92">
        <f>diarrhoea_1_5mo/26</f>
        <v>0.12063510380846153</v>
      </c>
      <c r="E7" s="92">
        <f>diarrhoea_6_11mo/26</f>
        <v>0.12063510380846153</v>
      </c>
      <c r="F7" s="92">
        <f>diarrhoea_12_23mo/26</f>
        <v>0.10557270675000001</v>
      </c>
      <c r="G7" s="92">
        <f>diarrhoea_24_59mo/26</f>
        <v>0.10557270675000001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0.20300000000000001</v>
      </c>
      <c r="F8" s="92">
        <f>food_insecure</f>
        <v>0.20300000000000001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0.77800000000000002</v>
      </c>
      <c r="E9" s="92">
        <f>IF(ISBLANK(comm_deliv), frac_children_health_facility,1)</f>
        <v>0.77800000000000002</v>
      </c>
      <c r="F9" s="92">
        <f>IF(ISBLANK(comm_deliv), frac_children_health_facility,1)</f>
        <v>0.77800000000000002</v>
      </c>
      <c r="G9" s="92">
        <f>IF(ISBLANK(comm_deliv), frac_children_health_facility,1)</f>
        <v>0.77800000000000002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0.12886679785134617</v>
      </c>
      <c r="D11" s="92">
        <f>diarrhoea_1_5mo/26</f>
        <v>0.12063510380846153</v>
      </c>
      <c r="E11" s="92">
        <f>diarrhoea_6_11mo/26</f>
        <v>0.12063510380846153</v>
      </c>
      <c r="F11" s="92">
        <f>diarrhoea_12_23mo/26</f>
        <v>0.10557270675000001</v>
      </c>
      <c r="G11" s="92">
        <f>diarrhoea_24_59mo/26</f>
        <v>0.10557270675000001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0.20300000000000001</v>
      </c>
      <c r="I14" s="92">
        <f>food_insecure</f>
        <v>0.20300000000000001</v>
      </c>
      <c r="J14" s="92">
        <f>food_insecure</f>
        <v>0.20300000000000001</v>
      </c>
      <c r="K14" s="92">
        <f>food_insecure</f>
        <v>0.20300000000000001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0.62</v>
      </c>
      <c r="I17" s="92">
        <f>frac_PW_health_facility</f>
        <v>0.62</v>
      </c>
      <c r="J17" s="92">
        <f>frac_PW_health_facility</f>
        <v>0.62</v>
      </c>
      <c r="K17" s="92">
        <f>frac_PW_health_facility</f>
        <v>0.62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0.60599999999999998</v>
      </c>
      <c r="M23" s="92">
        <f>famplan_unmet_need</f>
        <v>0.60599999999999998</v>
      </c>
      <c r="N23" s="92">
        <f>famplan_unmet_need</f>
        <v>0.60599999999999998</v>
      </c>
      <c r="O23" s="92">
        <f>famplan_unmet_need</f>
        <v>0.60599999999999998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0.10077366752014175</v>
      </c>
      <c r="M24" s="92">
        <f>(1-food_insecure)*(0.49)+food_insecure*(0.7)</f>
        <v>0.53262999999999994</v>
      </c>
      <c r="N24" s="92">
        <f>(1-food_insecure)*(0.49)+food_insecure*(0.7)</f>
        <v>0.53262999999999994</v>
      </c>
      <c r="O24" s="92">
        <f>(1-food_insecure)*(0.49)+food_insecure*(0.7)</f>
        <v>0.53262999999999994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4.3188714651489324E-2</v>
      </c>
      <c r="M25" s="92">
        <f>(1-food_insecure)*(0.21)+food_insecure*(0.3)</f>
        <v>0.22827</v>
      </c>
      <c r="N25" s="92">
        <f>(1-food_insecure)*(0.21)+food_insecure*(0.3)</f>
        <v>0.22827</v>
      </c>
      <c r="O25" s="92">
        <f>(1-food_insecure)*(0.21)+food_insecure*(0.3)</f>
        <v>0.22827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4.5237752105712958E-2</v>
      </c>
      <c r="M26" s="92">
        <f>(1-food_insecure)*(0.3)</f>
        <v>0.23909999999999998</v>
      </c>
      <c r="N26" s="92">
        <f>(1-food_insecure)*(0.3)</f>
        <v>0.23909999999999998</v>
      </c>
      <c r="O26" s="92">
        <f>(1-food_insecure)*(0.3)</f>
        <v>0.23909999999999998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0.81079986572265583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2020-03-24T06:50:25Z</dcterms:modified>
</cp:coreProperties>
</file>