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823B768-BCBC-4352-8917-8B3737859F4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H6" i="2"/>
  <c r="H7" i="2"/>
  <c r="H8" i="2"/>
  <c r="H9" i="2"/>
  <c r="H10" i="2"/>
  <c r="I10" i="2" s="1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4" i="2"/>
  <c r="I22" i="2"/>
  <c r="I18" i="2"/>
  <c r="I32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2" i="2"/>
  <c r="I11" i="2"/>
  <c r="I9" i="2"/>
  <c r="I8" i="2"/>
  <c r="I7" i="2"/>
  <c r="I6" i="2"/>
  <c r="I5" i="2"/>
  <c r="I4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AD34006-E409-4789-B764-8D5AB44D3C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DC23CDD-AC2D-4A40-B296-F030B5477D4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896C6C6-4957-46C1-BE25-18E20624D40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58F5475-6314-491E-8A46-3D04F439346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09C2CAF6-1872-494C-9903-53D53D855DF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1AE191E-FE80-4942-919C-B738CCEFA992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EC84848D-0F7C-48C1-B71F-A54BD0B0395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6B27B4A-A3B2-4DB6-8342-A49264B307B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D320C46-DA1A-458C-8FB6-A092DB3F0EB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E7C54A0-6135-43FD-8917-0C1B946AC67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D6083A1-C9DA-4D97-BCB7-6B5A6DF0173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55F2DCD-113B-4E39-883B-D2A4D08390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7AB5021-AAB3-498C-88CC-1F83F46265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96A49D50-7C85-4869-8B87-EBF5CB9B31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40FAA57-1F7D-4C58-9159-45CB689DF3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0A447F7-E025-4878-8619-CEEC2BEBB2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6BDA484-8369-4604-9F2B-2BBF37F7AB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E804FEC-CEA0-47A1-94E7-82CE78E756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077A6BC-3BFF-4A34-B4D5-7878F43AFC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CA84C5B6-CB87-49E4-AE4B-A227817A5D5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D0FA12A-D71E-4F88-93BE-BCF28A43B21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7D00A9EE-CA0B-42AC-A620-E603E8552D8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F002A04-2282-4281-9421-D4015BAC9ACC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596B6C7-27B3-4617-BC01-A4A47AA54F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5AF5955-7529-47E7-ABD0-4AB1469E427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23EC444-122F-4385-88BB-8B6279F5E9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CF5EE20-6BB9-43C4-9612-83DAEB1A96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0F98E10-0E24-4718-8A7F-4426011756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AA8E6C1-AA15-4F5F-B58B-72E3D13EDD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76C462B-1F5F-4E30-B9B6-B43036E4D7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36C8AA9-BA93-473A-84C2-13B11DD200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EFEB0B7-A593-4821-9180-84BA752601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7A559B5-AE2C-43CB-9A7F-D05FB1D5F5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6708633-BF77-421C-9D97-6A28D5901D7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47CCF15-5454-4C11-9328-54A927DFF9B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13C05B2-5D12-47DE-AAAB-6008306876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D07FC0D-7A57-47CB-8AB0-7484086B0C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6BF41C0-F358-47C5-BC75-B45F74E35D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814866A-F1E4-4707-A69C-CA7AA8C615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2675C61-6A4C-4ED5-903A-12D6A0DD71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E537B00-6D1D-4B8A-BEB8-62D65269FF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846C841-1CBE-447E-801F-B9F56CC2B1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7A783D4-F1C8-403A-BCEA-567117F6DB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47333B5-7007-4C13-9469-6440BB0F20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D28D9EE1-DC66-4771-A556-ADA78FC37B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F347E40-F735-455E-B515-9D32FAD4ED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B8B6CCE-360A-43D8-88C1-413383FF1A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1732817-D260-446D-86A3-50DE1C4C00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0743A885-BFA9-4993-B519-206663FDC2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FFA3A31-3CC8-4437-9DE9-745D331285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936B45B-DE2C-407B-9CC4-942E7DD64E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25D0D8B-3D8A-4DF5-9DCC-A0852617A9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5950163-0838-4549-9BDC-37B4DD8D98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9C7E490-88C5-4204-A66E-A0A38E95CB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49BC46E-7FEB-4B58-8A62-CC85302E25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9C665C5-981A-4B6E-81E3-B5A50EC36F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0A89FD5-5C93-4671-A748-4344D211C4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15EC455-0A27-4B1F-ABC3-C34E4746FB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A669269-E7CA-4AC0-8582-097ED0D405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F883182-7078-4411-83AF-49B099736F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A1626EE-7DC9-4BD9-843A-3522878A32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04FA01B-DE06-4829-9E5C-879EE32B2F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6F0EB1E-8108-4FFC-BB24-F12810E42D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3EE7EBB-4F17-4248-9BBA-B8B07EB45D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30F3E32-8AE8-44C5-AD77-A616392E96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29DBC1FF-5304-4DC9-A868-E86DBC2E02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2F2036E-CE51-45BE-943F-A214AE1580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BDD959A-CCDE-4642-ACE9-57DDF3A164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BC3DC3C-B075-4354-A1C8-A8554B0AC2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BF26CBD-93E8-48FC-A32C-E68E102E57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A882EAB-9D24-41AD-BDB7-DFF7F16029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C70C7A0-B93D-4BA0-86A7-CD3FC4A070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1AB4FA4-FBDD-4E9A-8DFB-2EB19931BC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42552CB-662E-43D5-B1F9-E20D6802C7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B5E882E-33A0-4E1D-9FEF-A81B41A8D1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6820BE6-C646-43B1-AFDE-31DD2A3966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4CE87A1-9748-4F3E-A391-4A3B734A85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D0A1529-4C5A-4B17-98F5-6E5710C7AC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49B890C-B130-4E4F-89F9-12E05F361F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73AD525-6565-4550-9CE9-BAB4207C98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77FC4F20-E973-422A-AF6E-942F14857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C0330F2-5D19-4E21-A5A0-E8D4E622FC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6E94FAA-FDA3-4C27-AD22-E0AB6AC020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0A0BB5F-3D91-48D1-A9E7-4976C70D3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7954DAE-6B2C-4948-B07B-CE5804CCCF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368BABA-9172-4024-8D56-2F77C1F24F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FAD5E772-0C51-4F7C-99A1-0BEAF4A35A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BFBFF92-D01F-49B1-AA1C-C43A682EAA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A1E6C7A-1C19-4770-8933-85C0430F1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DA4230A-E5C0-4967-9A13-EBB70A682E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77C58F5-7A59-475D-B73B-CA8F78298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C1FC459-80DF-44F9-9F1C-2597F2B666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A8434B5-6B8D-45F1-BC2B-154A909BB9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B9E5B9B-6762-4C11-8EA5-223ECA6E91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5400D3B-733B-4F88-A28A-E5748B4134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023B29D-D116-403C-A24F-ACA13F93FC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B8F4296-DA07-43AC-8CAE-68B91A257B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8775087-1DD8-42D8-A8B4-56480CA458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DA17C5D-D4A2-4DE7-9848-6BC83C8913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6398EB0-4B1A-4AD0-AE36-92656EC70A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2A107AC-F8CD-4FFC-A7E2-CE2F4C3D82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2A939AD-57A0-49F9-A0EC-B208E67E6F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712B172-9187-4B3F-90B7-9B5CF68E52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07D39CFC-4C08-4C70-A1B5-17B7D0D5F1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C928E0E-1E40-4670-93D5-80FCDB1F9B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9B525CCA-068D-4FF0-AFA7-EF91FA3D88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EED71E2-A8E5-4786-9075-60442BA4E0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AAC200D-D599-4BE1-9C45-198ACE57FC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D2CA7C3-D8E2-4DA8-A71C-C21B20D2B4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A1BD8FD-561B-4AFF-87C3-FA27D26FC7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0B14168-E4B4-4A93-AA2E-D9B2BBE820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1ABA6D6D-38D0-4440-9065-5D4F2E47C3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F2CA02A-902F-4C2C-82B5-58010ACCB4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4E08670-A819-4410-AE11-073723DEED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3F9FF68-E3F9-445C-8435-1E4462F63C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806B5FF-048D-4111-810B-12F8DA44DD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423904A-F919-4B27-902C-A6F03E1194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0246AC8B-25FE-4F42-9A29-D22460B280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E95260F-3C47-4F00-AA41-C77933E6DA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6995FD39-5CC0-458F-B4C2-394BC15429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433A4A7-72CD-4EF9-8F80-DB69738DCF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2352441-5A81-4FEA-808B-B4849184D6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896B221-4849-4F9D-AC84-A4CBAC4819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ABDD329-C237-4372-A1C7-93FB75CCDA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2F5FAD0-AA5B-4973-8E8C-E6348BC7D2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AE890CB4-A576-4B8F-97C2-FD25BA1B1C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4EB049F-61CE-4BEB-AD38-ADB51F9FE2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7073681-583B-43AC-B734-689A979023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7BAF44F-7735-4B51-BEB7-1A803EA2EE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98489625-1761-406F-B0A9-DDF66C808D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1291A3E-1A4F-4678-B0DC-FFFED4DBEA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5B6F266-BB0A-41AD-9B04-4A6F284A20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D39095F-71D1-49B7-AA7F-05E4133A00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5857E1BB-9D47-4485-B256-CAB25EC672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43D28E0-7379-4EE3-A6A9-B63F339C63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087C3F7-64F1-4B0C-96A0-53B85036FE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1D3263D-69FB-4043-8682-F75B954449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45C9822-4DE4-4391-88F4-CE74FFCB32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529E64F-B463-412A-B8A3-9C9CA009CF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CAD3459B-36DC-4C44-B644-5C46032807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462A20A-59A4-4586-88B3-8A7C022A32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8D4114B-2A19-47A6-8F7D-11988F06C7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46F4EA37-EAC3-47D9-A70A-1E7519BEE6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09C6AA0E-18E9-47EE-AF9A-F13F35400D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FFCCB38-DCA2-4BA6-A087-CC7D3AD4B1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BAADD19-5A1A-4F49-8225-6180F1F697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0B06672-57F4-4345-9444-ED76462E49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A84E25C-03D0-425D-A162-A6BBB37685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86FC64C-2D5B-4DAC-B403-983FE7303C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DB389B5-6209-441B-AAFE-1EC1CE0487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A9FBD0A-D69F-42BE-AC0C-D3CBEF0FEF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B71AAFB-3FE6-488E-B359-3D956F1DD5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8999525-AE2A-4CA6-8AA2-4CFB0DD2CB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30C2167-D4CE-4E0B-8C2D-EACF17C87D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06C7190-B88C-45B1-97F2-9A6D8BB1A1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224DF19-27BA-4BB7-BA61-819848870C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3BABF75-2CD1-42F3-83A5-BB0B5B5FF0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88A6D0A-2B88-467C-9E65-502285F756B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719C787-3BF2-4AED-81F5-DB36EB7075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9F84C27E-F803-4973-BBDF-5345F104E8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600EF9B-8764-4036-AC6C-C479809A6E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8CA4ABE-854F-4CD1-94B4-8ABF15F5CD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9D0377D-ED4C-4C5B-B595-E2AD9112DB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FE14B85-CCB0-4883-AC46-42DC8F13D6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30CA54E-0EF3-4F3F-BA4C-23676A89FA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0538BE0-4CF6-4810-973F-BC4D197621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E30BDE6-B54F-46EC-9396-6F74D9E3B5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94586B5-6B74-4EEC-B863-0BC817A5B1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D2885BE2-A205-4A1E-82D4-36335C109C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5486709-C402-43E8-8AC6-C8C26E5870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AAB35B1-8871-4C46-86EE-986AE2ED2C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32D6C45-EEF2-4C0D-9D79-13929424F6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FAD53F0-2738-4FCC-93B6-5326CE0EA8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70D1E2D-F00F-4475-8D0D-8C47F330BB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1C78305-89A4-4C85-A7DA-07C646D45D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1E049C24-79BD-4B4A-B2BC-E5EF627CA0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026FBEF-BA55-48A0-954D-120A409CCB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3C07F09-3575-4759-8CC0-78744F08E7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E9DE0591-956F-4926-AA41-0F5C740E13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B1EDB22-1ADC-4F7E-85ED-CCADED749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DF094DB-0699-449A-8BB6-6F7A907AC4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5E83E6B-F837-4265-815A-3CDD6B9B20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22CB03C-E7F7-4401-8429-BEC86165B2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E4803C9-D70C-4B25-A640-71FE9D1422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390FEE1-5ACF-4007-A235-BECD5EDE9D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5E12234-3543-4056-BBD1-A2A5254490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E296CE9-89DF-4505-96E1-C52C34C95F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B1FBED0-E49D-44BB-AD5E-FD94E9596E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E031819-1657-48CA-913E-722090E4F9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AB361F02-BF28-4FC4-A3AC-7F006D5384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635C72D9-D2C2-40CF-9FA4-3DDABF7E56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CE7AD7F-6DEB-433C-A1ED-305236DC9C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156C101-6947-4F73-8BDB-FF865F0F87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C2ECC81-614F-41A6-B2F0-49A488A013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5817BEF-14F7-4C6C-8669-AFAB23E86D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890341A-396E-407F-9FAD-E89CCC6B86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F54BB7C-E86C-46E7-B261-19B41F1D80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F7C9EDD-8505-4F36-AB93-E9BA51716F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406F6FE-B39D-4C40-A191-CB62E2269B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FB2445E-77CB-4443-816C-1D38DC1289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A3BAC42-7676-4C2B-B56F-0F73C8179C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66AE9CC-8525-4508-B211-D932DBF5C6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5A162FE-28DA-4488-84D1-0F47B2E949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74431C5-D7FA-4A9B-AD62-C51581FDFB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15BB14C-714B-4156-8879-96856354A10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B2A2C87-840A-46C0-9414-122D65ED580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73D1FCA-0DBD-4502-AFC5-F1907E102C3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7275B85-B550-4898-9337-6DAF02DCAB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DE0F86B8-BFD0-4F19-8875-FB26F431D5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D854E84-7165-4ECB-8896-409EF9DAAD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3EC9AD7-C5E9-4240-B30E-8DF41C3B25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F866563-5E9F-4EC5-8167-E3A0B8391A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4433B6C2-8C21-4999-B4FC-688C1F1B6A5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936945C-8D79-4617-BC49-11FB668940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39D236C-EBEE-4FCB-A1F4-5EEDA20C85A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5A4FAAD-3173-4F7E-8B0F-9F8F3F659B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241A02E-7B8E-4936-B874-5377924F5D6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F599E63-8AC5-4C69-87DE-D22A951E743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DFAE1B0-C7D0-46E9-804F-DFA4B4D5B0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8BDFDDD-5B2B-45F3-A96E-F343C5ABE8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72AF939F-32E5-4E46-B560-445E04E79B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1AE3728-53E2-4809-8424-7EA95280BF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10BE643-24A2-47FC-A683-C9B834A1BA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AA6D4E5-5637-4F7B-9730-E01E58152A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70E5BE8-9BB7-4327-9AF9-AACC17866D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EB93A3F-597E-4288-AC8E-432CE7439B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6886005-4E0E-443A-B5DA-C0B29D43AF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3E385FB-E013-44A9-83E3-57601AA810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D89E1E0-0FE6-49E5-A22A-95562779E4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25B749D-EDF4-4B02-BB43-A7AF2486A5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BC182B9-C574-4CE7-A87A-1CB6822246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4FA92C3-B58B-4A02-B664-E88EBC9D11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963D389-3686-432B-AD2A-36A79663B2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46A05E2-A429-4EEE-95A9-4202B92679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3AA281A-9D07-4895-8F5D-F278735E91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03B4330-0705-44F6-913D-442A558589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2EF77B1-E31E-458C-BB79-B27DEEB90B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C3AFF42-0863-4E59-A778-8200F316CB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BEA47D1-6BBC-4F94-97ED-F118760B2F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5B90E52-7627-43DC-BC05-818D71BADF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AFAAC92-7A9D-4AAA-AE22-C202D03025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CF9D48F-A3F8-46DD-9CBC-430D3DCFE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7262E7AF-AFC3-4B5C-9064-2A5C2E392F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7B160DB-4472-4383-88F8-EB7E37F0EE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19A6FEE-52D5-492C-984D-6BF36872F5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80F70B23-404A-4CF8-AFCF-F327D8C913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BD712F4-CDD6-4FF0-906A-EB334352CB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DE0E67A7-5AF4-41C4-8ECC-B328849E7E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F9714CD-FEA7-4E8F-8569-98C4E869FF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3A0821FD-1FD1-419A-8C4E-BE636EA731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1AB5988-3E88-4CBC-93FE-BBAACDDB40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178B2CA-2A4A-4DF9-A1A6-D23EF9ABA0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EFD8A2B-47EC-4930-A8F9-4F04D012B1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494C6EC-2571-40B4-9E5B-BEC97BAE23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2545602-0D30-4A36-A2BC-4B7EA2E8E5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AFF92F7-E5C4-49A7-8A96-1981A156CA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98357FD-A32C-430E-A64D-552A41AE54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1FF5823-AF9B-4735-9F86-632E7902E7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98286C3-E832-4A8A-B417-6D03B53559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695B31C-6F2A-4ADB-82B6-6D00B8C0F3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8E98E93-AB68-4440-8674-01D3639BB0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78270D9-0AE9-4AE8-935A-1AB909AD9E2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6F95631-A241-4144-B603-50DD0D19B9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E14FCF9-FA04-48E4-A88B-C3721AF4F4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95DB3CC-CD96-49E2-8F12-762603E143F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D58F1DA-E9C8-4C5B-A143-D9E0A42A2FC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1C35678-9191-4A93-B96B-7EFAB627DD2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136758AE-9B35-4A76-9766-6BDC336454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F9F3324-D27E-4DB1-9F9A-94E0C4036D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F7228FE-C6B8-445F-8C4B-D5E632CACE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5BDBE62-2257-4024-A984-8E23F805A5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0BA9435-DF65-48F4-B4D7-FC95A166990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628DE90-D2AB-4953-99D2-078EDBACAE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64D537F-28BC-4C4E-9AF1-F6DCB9096EA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28853FA-CC5D-41D9-AD82-DD99BB1AF45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676AEFA-405A-43FD-91B5-3A9BAE86065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7032E5A9-2987-41E4-B4B3-5F4AE09262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2E5FD8B-A357-4868-BC56-C2B134C4112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06169468-94D3-4F04-B74A-0BEB77C79C6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2067DF0-1131-4BD8-9E8A-AB6860DA78B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CF1E9A6-8459-461F-93DD-5CF0DCC9614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A514BF2-C4BA-4539-B7D1-5E9B706E6D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0C69731-4CD2-45FE-86D8-B00A444D90D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D6CA7D8A-1918-4749-B49D-A237D4DE3F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2BEAFE0E-6837-4760-AAE8-984D3A9ACCE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5536D52-EF95-4BBE-A2B0-EA72ECDC93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86FD32BA-C0E8-4F2F-9842-9BAAE27492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43D1A53-C388-46EF-87A5-ABD6DB2CED4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800BD4D-E293-4D3E-A782-ECBA02986E8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318A219-D671-4815-83C0-6807ECB8E88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C1409D3-FF17-4953-8FA3-46685DCF4E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46EAB6F-0F37-4501-B6B6-8A2E510AE6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DA6834D-F57D-4681-BD67-27C657E6C4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A15736B-24D8-4160-904B-E78234A2A6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ADDF0EF-FA51-42B2-9C57-6CC20C21BB7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2FAF98F2-75A5-4467-8252-673B22179CE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86A8DE1-0BC6-46D2-B2BB-21A175A55D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E8BE9B4-ED3B-49BA-B658-B411C575BB5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CA5EAB0-36B5-4E16-840D-4DC73665AE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C718AE5-B2C2-4FC2-9B0B-DC389701AE2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1C7E2F6-BEAA-4B19-9CE4-61AA72AD5F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1CCBCE3-06C4-47C6-9AEA-306E444311A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48DF923B-3D56-46FA-90DC-AF8D452EC54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3B12A93-744F-46C9-9001-8A3CE15DF6A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D0B1476-EA85-48C2-AD2E-4E5DCA275DF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156659A-5D8B-45AA-A9AD-4D8332181F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7242E3E-A8C9-4DE3-AD4C-D178B854980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EBC23666-DBC3-4A18-8B7E-8943767C5FB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6BA6DE8-B3D7-4B64-A821-E8566A0DA8F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621E60C-AEA2-4B54-93D1-D6C96599B3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88BA2CE-A9A7-421B-8812-0A4A37FF6EF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86E4456B-9C32-48BA-84FD-F6A3EC86248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506D839-57C4-4877-9AD1-AFCCFB749D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A8097705-152F-4904-A083-48FBF7AAE55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2DB58F40-8514-4A7D-9C92-4DE83016491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1211ACF2-BCD3-4DF3-BBB5-9D13E5CADB1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0E932BA-B08A-40F2-A12C-16DC0A3677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C5B8E17-8B79-4DDA-9F25-BABD2F2B466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D78CB9B8-D82E-4544-8B36-C46A7204E9C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F2DB036-3EC3-4AA7-8869-30C6DDB09C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56D3D88-0630-4F41-8D68-9A47AFE4513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8311A8B-AFC8-44A2-90D6-48143489C57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CA81550-9EE9-415F-9CAA-E275CAF22E5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<sst xmlns="http://schemas.openxmlformats.org/spreadsheetml/2006/main" count="1102" uniqueCount="271">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</sst>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2583829</v>
      </c>
    </row>
    <row r="8" spans="1:3" ht="15" customHeight="1" x14ac:dyDescent="0.25">
      <c r="B8" s="7" t="s">
        <v>106</v>
      </c>
      <c r="C8" s="70">
        <v>0.46700000000000003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0.38866821289062498</v>
      </c>
    </row>
    <row r="11" spans="1:3" ht="15" customHeight="1" x14ac:dyDescent="0.25">
      <c r="B11" s="7" t="s">
        <v>108</v>
      </c>
      <c r="C11" s="70">
        <v>0.53799999999999992</v>
      </c>
    </row>
    <row r="12" spans="1:3" ht="15" customHeight="1" x14ac:dyDescent="0.25">
      <c r="B12" s="7" t="s">
        <v>109</v>
      </c>
      <c r="C12" s="70">
        <v>0.48200000000000004</v>
      </c>
    </row>
    <row r="13" spans="1:3" ht="15" customHeight="1" x14ac:dyDescent="0.25">
      <c r="B13" s="7" t="s">
        <v>110</v>
      </c>
      <c r="C13" s="70">
        <v>0.52600000000000002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7.9199999999999993E-2</v>
      </c>
    </row>
    <row r="24" spans="1:3" ht="15" customHeight="1" x14ac:dyDescent="0.25">
      <c r="B24" s="20" t="s">
        <v>102</v>
      </c>
      <c r="C24" s="71">
        <v>0.43070000000000003</v>
      </c>
    </row>
    <row r="25" spans="1:3" ht="15" customHeight="1" x14ac:dyDescent="0.25">
      <c r="B25" s="20" t="s">
        <v>103</v>
      </c>
      <c r="C25" s="71">
        <v>0.37840000000000001</v>
      </c>
    </row>
    <row r="26" spans="1:3" ht="15" customHeight="1" x14ac:dyDescent="0.25">
      <c r="B26" s="20" t="s">
        <v>104</v>
      </c>
      <c r="C26" s="71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</v>
      </c>
    </row>
    <row r="30" spans="1:3" ht="14.25" customHeight="1" x14ac:dyDescent="0.25">
      <c r="B30" s="30" t="s">
        <v>76</v>
      </c>
      <c r="C30" s="73">
        <v>5.0999999999999997E-2</v>
      </c>
    </row>
    <row r="31" spans="1:3" ht="14.25" customHeight="1" x14ac:dyDescent="0.25">
      <c r="B31" s="30" t="s">
        <v>77</v>
      </c>
      <c r="C31" s="73">
        <v>0.11699999999999999</v>
      </c>
    </row>
    <row r="32" spans="1:3" ht="14.25" customHeight="1" x14ac:dyDescent="0.25">
      <c r="B32" s="30" t="s">
        <v>78</v>
      </c>
      <c r="C32" s="73">
        <v>0.60199999999999998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20.5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45.4</v>
      </c>
      <c r="D39" s="17"/>
      <c r="E39" s="17"/>
    </row>
    <row r="40" spans="1:5" ht="15" customHeight="1" x14ac:dyDescent="0.25">
      <c r="B40" s="16" t="s">
        <v>171</v>
      </c>
      <c r="C40" s="75">
        <v>3.15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1.5600000000000001E-2</v>
      </c>
      <c r="D45" s="17"/>
    </row>
    <row r="46" spans="1:5" ht="15.75" customHeight="1" x14ac:dyDescent="0.25">
      <c r="B46" s="16" t="s">
        <v>11</v>
      </c>
      <c r="C46" s="71">
        <v>8.1699999999999995E-2</v>
      </c>
      <c r="D46" s="17"/>
    </row>
    <row r="47" spans="1:5" ht="15.75" customHeight="1" x14ac:dyDescent="0.25">
      <c r="B47" s="16" t="s">
        <v>12</v>
      </c>
      <c r="C47" s="71">
        <v>0.27479999999999999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3.3463748263550004</v>
      </c>
      <c r="D51" s="17"/>
    </row>
    <row r="52" spans="1:4" ht="15" customHeight="1" x14ac:dyDescent="0.25">
      <c r="B52" s="16" t="s">
        <v>125</v>
      </c>
      <c r="C52" s="76">
        <v>3.5819620513199997</v>
      </c>
    </row>
    <row r="53" spans="1:4" ht="15.75" customHeight="1" x14ac:dyDescent="0.25">
      <c r="B53" s="16" t="s">
        <v>126</v>
      </c>
      <c r="C53" s="76">
        <v>3.5819620513199997</v>
      </c>
    </row>
    <row r="54" spans="1:4" ht="15.75" customHeight="1" x14ac:dyDescent="0.25">
      <c r="B54" s="16" t="s">
        <v>127</v>
      </c>
      <c r="C54" s="76">
        <v>2.85421355204</v>
      </c>
    </row>
    <row r="55" spans="1:4" ht="15.75" customHeight="1" x14ac:dyDescent="0.25">
      <c r="B55" s="16" t="s">
        <v>128</v>
      </c>
      <c r="C55" s="76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0.39708931665105424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37.674044136829657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42.515974618172699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95.276832335016849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0.18599349155663891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1.0931760601832587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1.0931760601832587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1.0931760601832587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1.0931760601832587</v>
      </c>
      <c r="E13" s="86" t="s">
        <v>202</v>
      </c>
    </row>
    <row r="14" spans="1:5" ht="15.75" customHeight="1" x14ac:dyDescent="0.25">
      <c r="A14" s="11" t="s">
        <v>187</v>
      </c>
      <c r="B14" s="85">
        <v>0.63100000000000001</v>
      </c>
      <c r="C14" s="85">
        <v>0.95</v>
      </c>
      <c r="D14" s="86">
        <v>13.533686518193287</v>
      </c>
      <c r="E14" s="86" t="s">
        <v>202</v>
      </c>
    </row>
    <row r="15" spans="1:5" ht="15.75" customHeight="1" x14ac:dyDescent="0.25">
      <c r="A15" s="11" t="s">
        <v>209</v>
      </c>
      <c r="B15" s="85">
        <v>0.63100000000000001</v>
      </c>
      <c r="C15" s="85">
        <v>0.95</v>
      </c>
      <c r="D15" s="86">
        <v>13.533686518193287</v>
      </c>
      <c r="E15" s="86" t="s">
        <v>202</v>
      </c>
    </row>
    <row r="16" spans="1:5" ht="15.75" customHeight="1" x14ac:dyDescent="0.25">
      <c r="A16" s="52" t="s">
        <v>57</v>
      </c>
      <c r="B16" s="85">
        <v>0.626</v>
      </c>
      <c r="C16" s="85">
        <v>0.95</v>
      </c>
      <c r="D16" s="86">
        <v>0.27292212746013211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0.217</v>
      </c>
      <c r="C18" s="85">
        <v>0.95</v>
      </c>
      <c r="D18" s="87">
        <v>2.2925227859121096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2.2925227859121096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2.2925227859121096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2.0581899120201665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23.091298552496728</v>
      </c>
      <c r="E22" s="86" t="s">
        <v>202</v>
      </c>
    </row>
    <row r="23" spans="1:5" ht="15.75" customHeight="1" x14ac:dyDescent="0.25">
      <c r="A23" s="52" t="s">
        <v>34</v>
      </c>
      <c r="B23" s="85">
        <v>0.84200000000000008</v>
      </c>
      <c r="C23" s="85">
        <v>0.95</v>
      </c>
      <c r="D23" s="86">
        <v>4.4572760576653501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19.533413866398007</v>
      </c>
      <c r="E24" s="86" t="s">
        <v>202</v>
      </c>
    </row>
    <row r="25" spans="1:5" ht="15.75" customHeight="1" x14ac:dyDescent="0.25">
      <c r="A25" s="52" t="s">
        <v>87</v>
      </c>
      <c r="B25" s="85">
        <v>0.33899999999999997</v>
      </c>
      <c r="C25" s="85">
        <v>0.95</v>
      </c>
      <c r="D25" s="86">
        <v>19.532620829425294</v>
      </c>
      <c r="E25" s="86" t="s">
        <v>202</v>
      </c>
    </row>
    <row r="26" spans="1:5" ht="15.75" customHeight="1" x14ac:dyDescent="0.25">
      <c r="A26" s="52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4.2146487432513053</v>
      </c>
      <c r="E27" s="86" t="s">
        <v>202</v>
      </c>
    </row>
    <row r="28" spans="1:5" ht="15.75" customHeight="1" x14ac:dyDescent="0.25">
      <c r="A28" s="52" t="s">
        <v>84</v>
      </c>
      <c r="B28" s="85">
        <v>0.27899999999999997</v>
      </c>
      <c r="C28" s="85">
        <v>0.95</v>
      </c>
      <c r="D28" s="86">
        <v>1.8932763147517431</v>
      </c>
      <c r="E28" s="86" t="s">
        <v>202</v>
      </c>
    </row>
    <row r="29" spans="1:5" ht="15.75" customHeight="1" x14ac:dyDescent="0.25">
      <c r="A29" s="52" t="s">
        <v>58</v>
      </c>
      <c r="B29" s="85">
        <v>0.217</v>
      </c>
      <c r="C29" s="85">
        <v>0.95</v>
      </c>
      <c r="D29" s="86">
        <v>67.189961183789833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0.97081733578609719</v>
      </c>
      <c r="E30" s="86" t="s">
        <v>202</v>
      </c>
    </row>
    <row r="31" spans="1:5" ht="15.75" customHeight="1" x14ac:dyDescent="0.25">
      <c r="A31" s="52" t="s">
        <v>28</v>
      </c>
      <c r="B31" s="85">
        <v>0.66649999999999987</v>
      </c>
      <c r="C31" s="85">
        <v>0.95</v>
      </c>
      <c r="D31" s="86">
        <v>0.53432972574311388</v>
      </c>
      <c r="E31" s="86" t="s">
        <v>202</v>
      </c>
    </row>
    <row r="32" spans="1:5" ht="15.75" customHeight="1" x14ac:dyDescent="0.25">
      <c r="A32" s="52" t="s">
        <v>83</v>
      </c>
      <c r="B32" s="85">
        <v>0.623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0.70799999999999996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0.47600000000000003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0.78500000000000003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0.53100000000000003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0.26899999999999996</v>
      </c>
      <c r="C37" s="85">
        <v>0.95</v>
      </c>
      <c r="D37" s="86">
        <v>5.5246864466378502</v>
      </c>
      <c r="E37" s="86" t="s">
        <v>202</v>
      </c>
    </row>
    <row r="38" spans="1:6" ht="15.75" customHeight="1" x14ac:dyDescent="0.25">
      <c r="A38" s="52" t="s">
        <v>60</v>
      </c>
      <c r="B38" s="85">
        <v>0.26899999999999996</v>
      </c>
      <c r="C38" s="85">
        <v>0.95</v>
      </c>
      <c r="D38" s="86">
        <v>0.55711385840896699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554341.87969099998</v>
      </c>
      <c r="C2" s="78">
        <v>817252</v>
      </c>
      <c r="D2" s="78">
        <v>1356966</v>
      </c>
      <c r="E2" s="78">
        <v>474313</v>
      </c>
      <c r="F2" s="78">
        <v>478179</v>
      </c>
      <c r="G2" s="22">
        <f t="shared" ref="G2:G40" si="0">C2+D2+E2+F2</f>
        <v>3126710</v>
      </c>
      <c r="H2" s="22">
        <f t="shared" ref="H2:H40" si="1">(B2 + stillbirth*B2/(1000-stillbirth))/(1-abortion)</f>
        <v>653177.42117629037</v>
      </c>
      <c r="I2" s="22">
        <f>G2-H2</f>
        <v>2473532.5788237099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560356.09133333329</v>
      </c>
      <c r="C3" s="78">
        <v>839000</v>
      </c>
      <c r="D3" s="78">
        <v>1387000</v>
      </c>
      <c r="E3" s="78">
        <v>471000</v>
      </c>
      <c r="F3" s="78">
        <v>481000</v>
      </c>
      <c r="G3" s="22">
        <f t="shared" si="0"/>
        <v>3178000</v>
      </c>
      <c r="H3" s="22">
        <f t="shared" si="1"/>
        <v>660263.92752709589</v>
      </c>
      <c r="I3" s="22">
        <f t="shared" ref="I3:I15" si="3">G3-H3</f>
        <v>2517736.0724729039</v>
      </c>
    </row>
    <row r="4" spans="1:9" ht="15.75" customHeight="1" x14ac:dyDescent="0.25">
      <c r="A4" s="7">
        <f t="shared" si="2"/>
        <v>2019</v>
      </c>
      <c r="B4" s="77">
        <v>566075.57066666661</v>
      </c>
      <c r="C4" s="78">
        <v>862000</v>
      </c>
      <c r="D4" s="78">
        <v>1417000</v>
      </c>
      <c r="E4" s="78">
        <v>468000</v>
      </c>
      <c r="F4" s="78">
        <v>484000</v>
      </c>
      <c r="G4" s="22">
        <f t="shared" si="0"/>
        <v>3231000</v>
      </c>
      <c r="H4" s="22">
        <f t="shared" si="1"/>
        <v>667003.15272058127</v>
      </c>
      <c r="I4" s="22">
        <f t="shared" si="3"/>
        <v>2563996.8472794187</v>
      </c>
    </row>
    <row r="5" spans="1:9" ht="15.75" customHeight="1" x14ac:dyDescent="0.25">
      <c r="A5" s="7">
        <f t="shared" si="2"/>
        <v>2020</v>
      </c>
      <c r="B5" s="77">
        <v>571470</v>
      </c>
      <c r="C5" s="78">
        <v>889000</v>
      </c>
      <c r="D5" s="78">
        <v>1449000</v>
      </c>
      <c r="E5" s="78">
        <v>465000</v>
      </c>
      <c r="F5" s="78">
        <v>484000</v>
      </c>
      <c r="G5" s="22">
        <f t="shared" si="0"/>
        <v>3287000</v>
      </c>
      <c r="H5" s="22">
        <f t="shared" si="1"/>
        <v>673359.37361918727</v>
      </c>
      <c r="I5" s="22">
        <f t="shared" si="3"/>
        <v>2613640.6263808128</v>
      </c>
    </row>
    <row r="6" spans="1:9" ht="15.75" customHeight="1" x14ac:dyDescent="0.25">
      <c r="A6" s="7">
        <f t="shared" si="2"/>
        <v>2021</v>
      </c>
      <c r="B6" s="77">
        <v>578922.48800000001</v>
      </c>
      <c r="C6" s="78">
        <v>917000</v>
      </c>
      <c r="D6" s="78">
        <v>1483000</v>
      </c>
      <c r="E6" s="78">
        <v>462000</v>
      </c>
      <c r="F6" s="78">
        <v>483000</v>
      </c>
      <c r="G6" s="22">
        <f t="shared" si="0"/>
        <v>3345000</v>
      </c>
      <c r="H6" s="22">
        <f t="shared" si="1"/>
        <v>682140.59162115515</v>
      </c>
      <c r="I6" s="22">
        <f t="shared" si="3"/>
        <v>2662859.4083788451</v>
      </c>
    </row>
    <row r="7" spans="1:9" ht="15.75" customHeight="1" x14ac:dyDescent="0.25">
      <c r="A7" s="7">
        <f t="shared" si="2"/>
        <v>2022</v>
      </c>
      <c r="B7" s="77">
        <v>586153.16400000011</v>
      </c>
      <c r="C7" s="78">
        <v>948000</v>
      </c>
      <c r="D7" s="78">
        <v>1517000</v>
      </c>
      <c r="E7" s="78">
        <v>458000</v>
      </c>
      <c r="F7" s="78">
        <v>480000</v>
      </c>
      <c r="G7" s="22">
        <f t="shared" si="0"/>
        <v>3403000</v>
      </c>
      <c r="H7" s="22">
        <f t="shared" si="1"/>
        <v>690660.44999027916</v>
      </c>
      <c r="I7" s="22">
        <f t="shared" si="3"/>
        <v>2712339.550009721</v>
      </c>
    </row>
    <row r="8" spans="1:9" ht="15.75" customHeight="1" x14ac:dyDescent="0.25">
      <c r="A8" s="7">
        <f t="shared" si="2"/>
        <v>2023</v>
      </c>
      <c r="B8" s="77">
        <v>593153.94600000011</v>
      </c>
      <c r="C8" s="78">
        <v>981000</v>
      </c>
      <c r="D8" s="78">
        <v>1553000</v>
      </c>
      <c r="E8" s="78">
        <v>455000</v>
      </c>
      <c r="F8" s="78">
        <v>476000</v>
      </c>
      <c r="G8" s="22">
        <f t="shared" si="0"/>
        <v>3465000</v>
      </c>
      <c r="H8" s="22">
        <f t="shared" si="1"/>
        <v>698909.42575867393</v>
      </c>
      <c r="I8" s="22">
        <f t="shared" si="3"/>
        <v>2766090.5742413262</v>
      </c>
    </row>
    <row r="9" spans="1:9" ht="15.75" customHeight="1" x14ac:dyDescent="0.25">
      <c r="A9" s="7">
        <f t="shared" si="2"/>
        <v>2024</v>
      </c>
      <c r="B9" s="77">
        <v>599948.18099999998</v>
      </c>
      <c r="C9" s="78">
        <v>1014000</v>
      </c>
      <c r="D9" s="78">
        <v>1592000</v>
      </c>
      <c r="E9" s="78">
        <v>451000</v>
      </c>
      <c r="F9" s="78">
        <v>472000</v>
      </c>
      <c r="G9" s="22">
        <f t="shared" si="0"/>
        <v>3529000</v>
      </c>
      <c r="H9" s="22">
        <f t="shared" si="1"/>
        <v>706915.02854415949</v>
      </c>
      <c r="I9" s="22">
        <f t="shared" si="3"/>
        <v>2822084.9714558404</v>
      </c>
    </row>
    <row r="10" spans="1:9" ht="15.75" customHeight="1" x14ac:dyDescent="0.25">
      <c r="A10" s="7">
        <f t="shared" si="2"/>
        <v>2025</v>
      </c>
      <c r="B10" s="77">
        <v>606495.46</v>
      </c>
      <c r="C10" s="78">
        <v>1048000</v>
      </c>
      <c r="D10" s="78">
        <v>1635000</v>
      </c>
      <c r="E10" s="78">
        <v>446000</v>
      </c>
      <c r="F10" s="78">
        <v>469000</v>
      </c>
      <c r="G10" s="22">
        <f t="shared" si="0"/>
        <v>3598000</v>
      </c>
      <c r="H10" s="22">
        <f t="shared" si="1"/>
        <v>714629.64468560182</v>
      </c>
      <c r="I10" s="22">
        <f t="shared" si="3"/>
        <v>2883370.3553143982</v>
      </c>
    </row>
    <row r="11" spans="1:9" ht="15.75" customHeight="1" x14ac:dyDescent="0.25">
      <c r="A11" s="7">
        <f t="shared" si="2"/>
        <v>2026</v>
      </c>
      <c r="B11" s="77">
        <v>615254.97279999999</v>
      </c>
      <c r="C11" s="78">
        <v>1082000</v>
      </c>
      <c r="D11" s="78">
        <v>1683000</v>
      </c>
      <c r="E11" s="78">
        <v>438000</v>
      </c>
      <c r="F11" s="78">
        <v>465000</v>
      </c>
      <c r="G11" s="22">
        <f t="shared" si="0"/>
        <v>3668000</v>
      </c>
      <c r="H11" s="22">
        <f t="shared" si="1"/>
        <v>724950.92148441414</v>
      </c>
      <c r="I11" s="22">
        <f t="shared" si="3"/>
        <v>2943049.078515586</v>
      </c>
    </row>
    <row r="12" spans="1:9" ht="15.75" customHeight="1" x14ac:dyDescent="0.25">
      <c r="A12" s="7">
        <f t="shared" si="2"/>
        <v>2027</v>
      </c>
      <c r="B12" s="77">
        <v>623902.43520000007</v>
      </c>
      <c r="C12" s="78">
        <v>1116000</v>
      </c>
      <c r="D12" s="78">
        <v>1734000</v>
      </c>
      <c r="E12" s="78">
        <v>431000</v>
      </c>
      <c r="F12" s="78">
        <v>461000</v>
      </c>
      <c r="G12" s="22">
        <f t="shared" si="0"/>
        <v>3742000</v>
      </c>
      <c r="H12" s="22">
        <f t="shared" si="1"/>
        <v>735140.17002774891</v>
      </c>
      <c r="I12" s="22">
        <f t="shared" si="3"/>
        <v>3006859.8299722513</v>
      </c>
    </row>
    <row r="13" spans="1:9" ht="15.75" customHeight="1" x14ac:dyDescent="0.25">
      <c r="A13" s="7">
        <f t="shared" si="2"/>
        <v>2028</v>
      </c>
      <c r="B13" s="77">
        <v>632430.96759999997</v>
      </c>
      <c r="C13" s="78">
        <v>1149000</v>
      </c>
      <c r="D13" s="78">
        <v>1787000</v>
      </c>
      <c r="E13" s="78">
        <v>423000</v>
      </c>
      <c r="F13" s="78">
        <v>458000</v>
      </c>
      <c r="G13" s="22">
        <f t="shared" si="0"/>
        <v>3817000</v>
      </c>
      <c r="H13" s="22">
        <f t="shared" si="1"/>
        <v>745189.2841277977</v>
      </c>
      <c r="I13" s="22">
        <f t="shared" si="3"/>
        <v>3071810.7158722021</v>
      </c>
    </row>
    <row r="14" spans="1:9" ht="15.75" customHeight="1" x14ac:dyDescent="0.25">
      <c r="A14" s="7">
        <f t="shared" si="2"/>
        <v>2029</v>
      </c>
      <c r="B14" s="77">
        <v>640833.69039999996</v>
      </c>
      <c r="C14" s="78">
        <v>1180000</v>
      </c>
      <c r="D14" s="78">
        <v>1844000</v>
      </c>
      <c r="E14" s="78">
        <v>415000</v>
      </c>
      <c r="F14" s="78">
        <v>456000</v>
      </c>
      <c r="G14" s="22">
        <f t="shared" si="0"/>
        <v>3895000</v>
      </c>
      <c r="H14" s="22">
        <f t="shared" si="1"/>
        <v>755090.15759675263</v>
      </c>
      <c r="I14" s="22">
        <f t="shared" si="3"/>
        <v>3139909.8424032475</v>
      </c>
    </row>
    <row r="15" spans="1:9" ht="15.75" customHeight="1" x14ac:dyDescent="0.25">
      <c r="A15" s="7">
        <f t="shared" si="2"/>
        <v>2030</v>
      </c>
      <c r="B15" s="77">
        <v>649133.06599999999</v>
      </c>
      <c r="C15" s="78">
        <v>1207000</v>
      </c>
      <c r="D15" s="78">
        <v>1904000</v>
      </c>
      <c r="E15" s="78">
        <v>407000</v>
      </c>
      <c r="F15" s="78">
        <v>452000</v>
      </c>
      <c r="G15" s="22">
        <f t="shared" si="0"/>
        <v>3970000</v>
      </c>
      <c r="H15" s="22">
        <f t="shared" si="1"/>
        <v>764869.25773402385</v>
      </c>
      <c r="I15" s="22">
        <f t="shared" si="3"/>
        <v>3205130.742265976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129.61228253121004</v>
      </c>
      <c r="I17" s="22">
        <f t="shared" si="4"/>
        <v>-129.61228253121004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4.7792052500000001E-2</v>
      </c>
    </row>
    <row r="4" spans="1:8" ht="15.75" customHeight="1" x14ac:dyDescent="0.25">
      <c r="B4" s="24" t="s">
        <v>7</v>
      </c>
      <c r="C4" s="79">
        <v>0.23818782400931876</v>
      </c>
    </row>
    <row r="5" spans="1:8" ht="15.75" customHeight="1" x14ac:dyDescent="0.25">
      <c r="B5" s="24" t="s">
        <v>8</v>
      </c>
      <c r="C5" s="79">
        <v>0.12572425573731205</v>
      </c>
    </row>
    <row r="6" spans="1:8" ht="15.75" customHeight="1" x14ac:dyDescent="0.25">
      <c r="B6" s="24" t="s">
        <v>10</v>
      </c>
      <c r="C6" s="79">
        <v>0.15042116338683748</v>
      </c>
    </row>
    <row r="7" spans="1:8" ht="15.75" customHeight="1" x14ac:dyDescent="0.25">
      <c r="B7" s="24" t="s">
        <v>13</v>
      </c>
      <c r="C7" s="79">
        <v>0.17790910418130651</v>
      </c>
    </row>
    <row r="8" spans="1:8" ht="15.75" customHeight="1" x14ac:dyDescent="0.25">
      <c r="B8" s="24" t="s">
        <v>14</v>
      </c>
      <c r="C8" s="79">
        <v>5.049179487118677E-3</v>
      </c>
    </row>
    <row r="9" spans="1:8" ht="15.75" customHeight="1" x14ac:dyDescent="0.25">
      <c r="B9" s="24" t="s">
        <v>27</v>
      </c>
      <c r="C9" s="79">
        <v>8.2993960799434371E-2</v>
      </c>
    </row>
    <row r="10" spans="1:8" ht="15.75" customHeight="1" x14ac:dyDescent="0.25">
      <c r="B10" s="24" t="s">
        <v>15</v>
      </c>
      <c r="C10" s="79">
        <v>0.17192245989867205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0.237616264421356</v>
      </c>
      <c r="D14" s="79">
        <v>0.237616264421356</v>
      </c>
      <c r="E14" s="79">
        <v>0.24689425336547699</v>
      </c>
      <c r="F14" s="79">
        <v>0.24689425336547699</v>
      </c>
    </row>
    <row r="15" spans="1:8" ht="15.75" customHeight="1" x14ac:dyDescent="0.25">
      <c r="B15" s="24" t="s">
        <v>16</v>
      </c>
      <c r="C15" s="79">
        <v>0.225695058090778</v>
      </c>
      <c r="D15" s="79">
        <v>0.225695058090778</v>
      </c>
      <c r="E15" s="79">
        <v>0.14214169416893499</v>
      </c>
      <c r="F15" s="79">
        <v>0.14214169416893499</v>
      </c>
    </row>
    <row r="16" spans="1:8" ht="15.75" customHeight="1" x14ac:dyDescent="0.25">
      <c r="B16" s="24" t="s">
        <v>17</v>
      </c>
      <c r="C16" s="79">
        <v>5.31579062757183E-2</v>
      </c>
      <c r="D16" s="79">
        <v>5.31579062757183E-2</v>
      </c>
      <c r="E16" s="79">
        <v>5.2891231311666002E-2</v>
      </c>
      <c r="F16" s="79">
        <v>5.2891231311666002E-2</v>
      </c>
    </row>
    <row r="17" spans="1:8" ht="15.75" customHeight="1" x14ac:dyDescent="0.25">
      <c r="B17" s="24" t="s">
        <v>18</v>
      </c>
      <c r="C17" s="79">
        <v>6.5437918571410302E-3</v>
      </c>
      <c r="D17" s="79">
        <v>6.5437918571410302E-3</v>
      </c>
      <c r="E17" s="79">
        <v>1.71071020259028E-2</v>
      </c>
      <c r="F17" s="79">
        <v>1.71071020259028E-2</v>
      </c>
    </row>
    <row r="18" spans="1:8" ht="15.75" customHeight="1" x14ac:dyDescent="0.25">
      <c r="B18" s="24" t="s">
        <v>19</v>
      </c>
      <c r="C18" s="79">
        <v>3.33581459092743E-2</v>
      </c>
      <c r="D18" s="79">
        <v>3.33581459092743E-2</v>
      </c>
      <c r="E18" s="79">
        <v>5.9270162362504999E-2</v>
      </c>
      <c r="F18" s="79">
        <v>5.9270162362504999E-2</v>
      </c>
    </row>
    <row r="19" spans="1:8" ht="15.75" customHeight="1" x14ac:dyDescent="0.25">
      <c r="B19" s="24" t="s">
        <v>20</v>
      </c>
      <c r="C19" s="79">
        <v>3.0758473461653401E-2</v>
      </c>
      <c r="D19" s="79">
        <v>3.0758473461653401E-2</v>
      </c>
      <c r="E19" s="79">
        <v>3.4158624128698703E-2</v>
      </c>
      <c r="F19" s="79">
        <v>3.4158624128698703E-2</v>
      </c>
    </row>
    <row r="20" spans="1:8" ht="15.75" customHeight="1" x14ac:dyDescent="0.25">
      <c r="B20" s="24" t="s">
        <v>21</v>
      </c>
      <c r="C20" s="79">
        <v>1.36233147008935E-2</v>
      </c>
      <c r="D20" s="79">
        <v>1.36233147008935E-2</v>
      </c>
      <c r="E20" s="79">
        <v>5.9411183174807487E-3</v>
      </c>
      <c r="F20" s="79">
        <v>5.9411183174807487E-3</v>
      </c>
    </row>
    <row r="21" spans="1:8" ht="15.75" customHeight="1" x14ac:dyDescent="0.25">
      <c r="B21" s="24" t="s">
        <v>22</v>
      </c>
      <c r="C21" s="79">
        <v>4.1811079210476498E-2</v>
      </c>
      <c r="D21" s="79">
        <v>4.1811079210476498E-2</v>
      </c>
      <c r="E21" s="79">
        <v>0.108943196464252</v>
      </c>
      <c r="F21" s="79">
        <v>0.108943196464252</v>
      </c>
    </row>
    <row r="22" spans="1:8" ht="15.75" customHeight="1" x14ac:dyDescent="0.25">
      <c r="B22" s="24" t="s">
        <v>23</v>
      </c>
      <c r="C22" s="79">
        <v>0.35743596607270889</v>
      </c>
      <c r="D22" s="79">
        <v>0.35743596607270889</v>
      </c>
      <c r="E22" s="79">
        <v>0.33265261785508271</v>
      </c>
      <c r="F22" s="79">
        <v>0.33265261785508271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0.15820000000000001</v>
      </c>
    </row>
    <row r="29" spans="1:8" ht="15.75" customHeight="1" x14ac:dyDescent="0.25">
      <c r="B29" s="24" t="s">
        <v>41</v>
      </c>
      <c r="C29" s="79">
        <v>0.16899999999999998</v>
      </c>
    </row>
    <row r="30" spans="1:8" ht="15.75" customHeight="1" x14ac:dyDescent="0.25">
      <c r="B30" s="24" t="s">
        <v>42</v>
      </c>
      <c r="C30" s="79">
        <v>0.105</v>
      </c>
    </row>
    <row r="31" spans="1:8" ht="15.75" customHeight="1" x14ac:dyDescent="0.25">
      <c r="B31" s="24" t="s">
        <v>43</v>
      </c>
      <c r="C31" s="79">
        <v>0.1106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8.3100000000000007E-2</v>
      </c>
    </row>
    <row r="34" spans="2:3" ht="15.75" customHeight="1" x14ac:dyDescent="0.25">
      <c r="B34" s="24" t="s">
        <v>46</v>
      </c>
      <c r="C34" s="79">
        <v>0.25850000000000001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0.68050727181338644</v>
      </c>
      <c r="D2" s="80">
        <v>0.68050727181338644</v>
      </c>
      <c r="E2" s="80">
        <v>0.64795030763693473</v>
      </c>
      <c r="F2" s="80">
        <v>0.47041537567897629</v>
      </c>
      <c r="G2" s="80">
        <v>0.52416335581881535</v>
      </c>
    </row>
    <row r="3" spans="1:15" ht="15.75" customHeight="1" x14ac:dyDescent="0.25">
      <c r="A3" s="5"/>
      <c r="B3" s="11" t="s">
        <v>118</v>
      </c>
      <c r="C3" s="80">
        <v>0.22954424392511241</v>
      </c>
      <c r="D3" s="80">
        <v>0.22954424392511241</v>
      </c>
      <c r="E3" s="80">
        <v>0.24411151124926375</v>
      </c>
      <c r="F3" s="80">
        <v>0.34019309357041849</v>
      </c>
      <c r="G3" s="80">
        <v>0.28527911456052285</v>
      </c>
    </row>
    <row r="4" spans="1:15" ht="15.75" customHeight="1" x14ac:dyDescent="0.25">
      <c r="A4" s="5"/>
      <c r="B4" s="11" t="s">
        <v>116</v>
      </c>
      <c r="C4" s="81">
        <v>5.0970807748184015E-2</v>
      </c>
      <c r="D4" s="81">
        <v>5.0970807748184015E-2</v>
      </c>
      <c r="E4" s="81">
        <v>6.8960504600484265E-2</v>
      </c>
      <c r="F4" s="81">
        <v>0.14491700242130748</v>
      </c>
      <c r="G4" s="81">
        <v>0.14491700242130748</v>
      </c>
    </row>
    <row r="5" spans="1:15" ht="15.75" customHeight="1" x14ac:dyDescent="0.25">
      <c r="A5" s="5"/>
      <c r="B5" s="11" t="s">
        <v>119</v>
      </c>
      <c r="C5" s="81">
        <v>3.8977676513317183E-2</v>
      </c>
      <c r="D5" s="81">
        <v>3.8977676513317183E-2</v>
      </c>
      <c r="E5" s="81">
        <v>3.8977676513317183E-2</v>
      </c>
      <c r="F5" s="81">
        <v>4.4474528329297817E-2</v>
      </c>
      <c r="G5" s="81">
        <v>4.5640527199354311E-2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0.80036456209090912</v>
      </c>
      <c r="D8" s="80">
        <v>0.80036456209090912</v>
      </c>
      <c r="E8" s="80">
        <v>0.70232799608369112</v>
      </c>
      <c r="F8" s="80">
        <v>0.65572971162280702</v>
      </c>
      <c r="G8" s="80">
        <v>0.64728771594486212</v>
      </c>
    </row>
    <row r="9" spans="1:15" ht="15.75" customHeight="1" x14ac:dyDescent="0.25">
      <c r="B9" s="7" t="s">
        <v>121</v>
      </c>
      <c r="C9" s="80">
        <v>0.12637335190909091</v>
      </c>
      <c r="D9" s="80">
        <v>0.12637335190909091</v>
      </c>
      <c r="E9" s="80">
        <v>0.18824301391630904</v>
      </c>
      <c r="F9" s="80">
        <v>0.23951803837719302</v>
      </c>
      <c r="G9" s="80">
        <v>0.26855554172180457</v>
      </c>
    </row>
    <row r="10" spans="1:15" ht="15.75" customHeight="1" x14ac:dyDescent="0.25">
      <c r="B10" s="7" t="s">
        <v>122</v>
      </c>
      <c r="C10" s="81">
        <v>4.6030566999999994E-2</v>
      </c>
      <c r="D10" s="81">
        <v>4.6030566999999994E-2</v>
      </c>
      <c r="E10" s="81">
        <v>8.9254215000000012E-2</v>
      </c>
      <c r="F10" s="81">
        <v>8.4396994000000003E-2</v>
      </c>
      <c r="G10" s="81">
        <v>7.4340738133333334E-2</v>
      </c>
    </row>
    <row r="11" spans="1:15" ht="15.75" customHeight="1" x14ac:dyDescent="0.25">
      <c r="B11" s="7" t="s">
        <v>123</v>
      </c>
      <c r="C11" s="81">
        <v>2.7231518999999999E-2</v>
      </c>
      <c r="D11" s="81">
        <v>2.7231518999999999E-2</v>
      </c>
      <c r="E11" s="81">
        <v>2.0174774999999999E-2</v>
      </c>
      <c r="F11" s="81">
        <v>2.0355256000000002E-2</v>
      </c>
      <c r="G11" s="81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0.89921624824999991</v>
      </c>
      <c r="D14" s="82">
        <v>0.88454178175099996</v>
      </c>
      <c r="E14" s="82">
        <v>0.88454178175099996</v>
      </c>
      <c r="F14" s="82">
        <v>0.71638189990300005</v>
      </c>
      <c r="G14" s="82">
        <v>0.71638189990300005</v>
      </c>
      <c r="H14" s="83">
        <v>0.627</v>
      </c>
      <c r="I14" s="83">
        <v>0.66292791127541595</v>
      </c>
      <c r="J14" s="83">
        <v>0.63047689463955636</v>
      </c>
      <c r="K14" s="83">
        <v>0.60150277264325325</v>
      </c>
      <c r="L14" s="83">
        <v>0.57379674829500005</v>
      </c>
      <c r="M14" s="83">
        <v>0.36735616061149995</v>
      </c>
      <c r="N14" s="83">
        <v>0.36835966194649999</v>
      </c>
      <c r="O14" s="83">
        <v>0.45267017868750004</v>
      </c>
    </row>
    <row r="15" spans="1:15" ht="15.75" customHeight="1" x14ac:dyDescent="0.25">
      <c r="B15" s="16" t="s">
        <v>68</v>
      </c>
      <c r="C15" s="80">
        <f>iron_deficiency_anaemia*C14</f>
        <v>0.35706916553911722</v>
      </c>
      <c r="D15" s="80">
        <f t="shared" ref="D15:O15" si="0">iron_deficiency_anaemia*D14</f>
        <v>0.35124209166481052</v>
      </c>
      <c r="E15" s="80">
        <f t="shared" si="0"/>
        <v>0.35124209166481052</v>
      </c>
      <c r="F15" s="80">
        <f t="shared" si="0"/>
        <v>0.2844675990936662</v>
      </c>
      <c r="G15" s="80">
        <f t="shared" si="0"/>
        <v>0.2844675990936662</v>
      </c>
      <c r="H15" s="80">
        <f t="shared" si="0"/>
        <v>0.24897500154021102</v>
      </c>
      <c r="I15" s="80">
        <f t="shared" si="0"/>
        <v>0.26324159127726565</v>
      </c>
      <c r="J15" s="80">
        <f t="shared" si="0"/>
        <v>0.25035563925670018</v>
      </c>
      <c r="K15" s="80">
        <f t="shared" si="0"/>
        <v>0.23885032495262387</v>
      </c>
      <c r="L15" s="80">
        <f t="shared" si="0"/>
        <v>0.22784855867705853</v>
      </c>
      <c r="M15" s="80">
        <f t="shared" si="0"/>
        <v>0.14587320678477544</v>
      </c>
      <c r="N15" s="80">
        <f t="shared" si="0"/>
        <v>0.14627168644414903</v>
      </c>
      <c r="O15" s="80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0.42100000000000004</v>
      </c>
      <c r="D2" s="81">
        <v>0.42100000000000004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0.26899999999999996</v>
      </c>
      <c r="D3" s="81">
        <v>0.503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6.7000000000000004E-2</v>
      </c>
      <c r="D4" s="81">
        <v>6.7000000000000004E-2</v>
      </c>
      <c r="E4" s="81">
        <v>0.48800000000000004</v>
      </c>
      <c r="F4" s="81">
        <v>0.74349999999999994</v>
      </c>
      <c r="G4" s="81">
        <v>0</v>
      </c>
    </row>
    <row r="5" spans="1:7" x14ac:dyDescent="0.25">
      <c r="B5" s="43" t="s">
        <v>169</v>
      </c>
      <c r="C5" s="80">
        <f>1-SUM(C2:C4)</f>
        <v>0.2430000000000001</v>
      </c>
      <c r="D5" s="80">
        <f>1-SUM(D2:D4)</f>
        <v>8.999999999999897E-3</v>
      </c>
      <c r="E5" s="80">
        <f>1-SUM(E2:E4)</f>
        <v>0.51200000000000001</v>
      </c>
      <c r="F5" s="80">
        <f>1-SUM(F2:F4)</f>
        <v>0.25650000000000006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0.21048999999999998</v>
      </c>
      <c r="D2" s="144">
        <v>0.20480000000000001</v>
      </c>
      <c r="E2" s="144">
        <v>0.19922999999999999</v>
      </c>
      <c r="F2" s="144">
        <v>0.19376000000000002</v>
      </c>
      <c r="G2" s="144">
        <v>0.18838000000000002</v>
      </c>
      <c r="H2" s="144">
        <v>0.18315000000000001</v>
      </c>
      <c r="I2" s="144">
        <v>0.17804999999999999</v>
      </c>
      <c r="J2" s="144">
        <v>0.17309000000000002</v>
      </c>
      <c r="K2" s="144">
        <v>0.16824999999999998</v>
      </c>
      <c r="L2" s="144">
        <v>0.16356000000000001</v>
      </c>
      <c r="M2" s="144">
        <v>0.15898999999999999</v>
      </c>
      <c r="N2" s="144">
        <v>0.15456</v>
      </c>
      <c r="O2" s="144">
        <v>0.15026999999999999</v>
      </c>
      <c r="P2" s="144">
        <v>0.14609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7.7729999999999994E-2</v>
      </c>
      <c r="D4" s="144">
        <v>7.6780000000000001E-2</v>
      </c>
      <c r="E4" s="144">
        <v>7.5839999999999991E-2</v>
      </c>
      <c r="F4" s="144">
        <v>7.4929999999999997E-2</v>
      </c>
      <c r="G4" s="144">
        <v>7.4020000000000002E-2</v>
      </c>
      <c r="H4" s="144">
        <v>7.3139999999999997E-2</v>
      </c>
      <c r="I4" s="144">
        <v>7.2270000000000001E-2</v>
      </c>
      <c r="J4" s="144">
        <v>7.1410000000000001E-2</v>
      </c>
      <c r="K4" s="144">
        <v>7.0570000000000008E-2</v>
      </c>
      <c r="L4" s="144">
        <v>6.9749999999999993E-2</v>
      </c>
      <c r="M4" s="144">
        <v>6.8940000000000001E-2</v>
      </c>
      <c r="N4" s="144">
        <v>6.8140000000000006E-2</v>
      </c>
      <c r="O4" s="144">
        <v>6.7360000000000003E-2</v>
      </c>
      <c r="P4" s="144">
        <v>6.6600000000000006E-2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0.29791961550580021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0.25055287321619868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0.1673770469973668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0.4210000000000001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0.65833333333333333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48.003</v>
      </c>
      <c r="D13" s="143">
        <v>46.033000000000001</v>
      </c>
      <c r="E13" s="143">
        <v>44.18</v>
      </c>
      <c r="F13" s="143">
        <v>42.448</v>
      </c>
      <c r="G13" s="143">
        <v>40.786999999999999</v>
      </c>
      <c r="H13" s="143">
        <v>39.225000000000001</v>
      </c>
      <c r="I13" s="143">
        <v>37.74</v>
      </c>
      <c r="J13" s="143">
        <v>36.311</v>
      </c>
      <c r="K13" s="143">
        <v>34.938000000000002</v>
      </c>
      <c r="L13" s="143">
        <v>33.615000000000002</v>
      </c>
      <c r="M13" s="143">
        <v>32.360999999999997</v>
      </c>
      <c r="N13" s="143">
        <v>31.134</v>
      </c>
      <c r="O13" s="143">
        <v>29.968</v>
      </c>
      <c r="P13" s="143">
        <v>28.859000000000002</v>
      </c>
    </row>
    <row r="14" spans="1:16" x14ac:dyDescent="0.25">
      <c r="B14" s="16" t="s">
        <v>170</v>
      </c>
      <c r="C14" s="143">
        <f>maternal_mortality</f>
        <v>3.15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0.46700000000000003</v>
      </c>
      <c r="E2" s="92">
        <f>food_insecure</f>
        <v>0.46700000000000003</v>
      </c>
      <c r="F2" s="92">
        <f>food_insecure</f>
        <v>0.46700000000000003</v>
      </c>
      <c r="G2" s="92">
        <f>food_insecure</f>
        <v>0.46700000000000003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0.46700000000000003</v>
      </c>
      <c r="F5" s="92">
        <f>food_insecure</f>
        <v>0.46700000000000003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0.12870672409057693</v>
      </c>
      <c r="D7" s="92">
        <f>diarrhoea_1_5mo/26</f>
        <v>0.13776777120461536</v>
      </c>
      <c r="E7" s="92">
        <f>diarrhoea_6_11mo/26</f>
        <v>0.13776777120461536</v>
      </c>
      <c r="F7" s="92">
        <f>diarrhoea_12_23mo/26</f>
        <v>0.10977744430923077</v>
      </c>
      <c r="G7" s="92">
        <f>diarrhoea_24_59mo/26</f>
        <v>0.10977744430923077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0.46700000000000003</v>
      </c>
      <c r="F8" s="92">
        <f>food_insecure</f>
        <v>0.46700000000000003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0.48200000000000004</v>
      </c>
      <c r="E9" s="92">
        <f>IF(ISBLANK(comm_deliv), frac_children_health_facility,1)</f>
        <v>0.48200000000000004</v>
      </c>
      <c r="F9" s="92">
        <f>IF(ISBLANK(comm_deliv), frac_children_health_facility,1)</f>
        <v>0.48200000000000004</v>
      </c>
      <c r="G9" s="92">
        <f>IF(ISBLANK(comm_deliv), frac_children_health_facility,1)</f>
        <v>0.48200000000000004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0.12870672409057693</v>
      </c>
      <c r="D11" s="92">
        <f>diarrhoea_1_5mo/26</f>
        <v>0.13776777120461536</v>
      </c>
      <c r="E11" s="92">
        <f>diarrhoea_6_11mo/26</f>
        <v>0.13776777120461536</v>
      </c>
      <c r="F11" s="92">
        <f>diarrhoea_12_23mo/26</f>
        <v>0.10977744430923077</v>
      </c>
      <c r="G11" s="92">
        <f>diarrhoea_24_59mo/26</f>
        <v>0.10977744430923077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0.46700000000000003</v>
      </c>
      <c r="I14" s="92">
        <f>food_insecure</f>
        <v>0.46700000000000003</v>
      </c>
      <c r="J14" s="92">
        <f>food_insecure</f>
        <v>0.46700000000000003</v>
      </c>
      <c r="K14" s="92">
        <f>food_insecure</f>
        <v>0.46700000000000003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0.53799999999999992</v>
      </c>
      <c r="I17" s="92">
        <f>frac_PW_health_facility</f>
        <v>0.53799999999999992</v>
      </c>
      <c r="J17" s="92">
        <f>frac_PW_health_facility</f>
        <v>0.53799999999999992</v>
      </c>
      <c r="K17" s="92">
        <f>frac_PW_health_facility</f>
        <v>0.53799999999999992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0.97</v>
      </c>
      <c r="I18" s="92">
        <f>frac_malaria_risk</f>
        <v>0.97</v>
      </c>
      <c r="J18" s="92">
        <f>frac_malaria_risk</f>
        <v>0.97</v>
      </c>
      <c r="K18" s="92">
        <f>frac_malaria_risk</f>
        <v>0.97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0.52600000000000002</v>
      </c>
      <c r="M23" s="92">
        <f>famplan_unmet_need</f>
        <v>0.52600000000000002</v>
      </c>
      <c r="N23" s="92">
        <f>famplan_unmet_need</f>
        <v>0.52600000000000002</v>
      </c>
      <c r="O23" s="92">
        <f>famplan_unmet_need</f>
        <v>0.52600000000000002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0.35950588404541017</v>
      </c>
      <c r="M24" s="92">
        <f>(1-food_insecure)*(0.49)+food_insecure*(0.7)</f>
        <v>0.58806999999999998</v>
      </c>
      <c r="N24" s="92">
        <f>(1-food_insecure)*(0.49)+food_insecure*(0.7)</f>
        <v>0.58806999999999998</v>
      </c>
      <c r="O24" s="92">
        <f>(1-food_insecure)*(0.49)+food_insecure*(0.7)</f>
        <v>0.58806999999999998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0.15407395030517579</v>
      </c>
      <c r="M25" s="92">
        <f>(1-food_insecure)*(0.21)+food_insecure*(0.3)</f>
        <v>0.25202999999999998</v>
      </c>
      <c r="N25" s="92">
        <f>(1-food_insecure)*(0.21)+food_insecure*(0.3)</f>
        <v>0.25202999999999998</v>
      </c>
      <c r="O25" s="92">
        <f>(1-food_insecure)*(0.21)+food_insecure*(0.3)</f>
        <v>0.25202999999999998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9.7751952758789049E-2</v>
      </c>
      <c r="M26" s="92">
        <f>(1-food_insecure)*(0.3)</f>
        <v>0.15989999999999996</v>
      </c>
      <c r="N26" s="92">
        <f>(1-food_insecure)*(0.3)</f>
        <v>0.15989999999999996</v>
      </c>
      <c r="O26" s="92">
        <f>(1-food_insecure)*(0.3)</f>
        <v>0.15989999999999996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0.38866821289062492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0.97</v>
      </c>
      <c r="D33" s="92">
        <f t="shared" si="3"/>
        <v>0.97</v>
      </c>
      <c r="E33" s="92">
        <f t="shared" si="3"/>
        <v>0.97</v>
      </c>
      <c r="F33" s="92">
        <f t="shared" si="3"/>
        <v>0.97</v>
      </c>
      <c r="G33" s="92">
        <f t="shared" si="3"/>
        <v>0.97</v>
      </c>
      <c r="H33" s="92">
        <f t="shared" si="3"/>
        <v>0.97</v>
      </c>
      <c r="I33" s="92">
        <f t="shared" si="3"/>
        <v>0.97</v>
      </c>
      <c r="J33" s="92">
        <f t="shared" si="3"/>
        <v>0.97</v>
      </c>
      <c r="K33" s="92">
        <f t="shared" si="3"/>
        <v>0.97</v>
      </c>
      <c r="L33" s="92">
        <f t="shared" si="3"/>
        <v>0.97</v>
      </c>
      <c r="M33" s="92">
        <f t="shared" si="3"/>
        <v>0.97</v>
      </c>
      <c r="N33" s="92">
        <f t="shared" si="3"/>
        <v>0.97</v>
      </c>
      <c r="O33" s="92">
        <f t="shared" si="3"/>
        <v>0.97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2020-03-24T06:50:28Z</dcterms:modified>
</cp:coreProperties>
</file>