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BAD8186-7999-4ABC-8A60-B3A07B2F347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" i="2" s="1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3" i="2"/>
  <c r="I12" i="2"/>
  <c r="I11" i="2"/>
  <c r="I10" i="2"/>
  <c r="I9" i="2"/>
  <c r="I8" i="2"/>
  <c r="I7" i="2"/>
  <c r="I6" i="2"/>
  <c r="I5" i="2"/>
  <c r="I4" i="2"/>
  <c r="I3" i="2"/>
  <c r="C7" i="51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C38F699-8BCB-4E8A-9EC6-9B93CA25A0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DBA6422-CEAA-4ABC-8638-D13D5D930D0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F5E44582-84C1-4C55-AE30-125A8182294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A3869A1-A0F3-4B29-BB40-AF74F3CBBAB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1EEC023B-741E-45D4-B0ED-EA4515FC121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60A5C91-8481-4801-A68A-E947695D4E4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8B07688A-46AF-48B7-ABE3-08CADE192B1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E4C76AF-94FB-450F-BDFE-05C2374D94F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8EA23BE9-6A12-4ED4-840A-1F78D05D1BC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C83F0F1-C655-457A-A340-CE5B4268BD3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15092950-57BB-459B-954C-DBD9F4743D2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82AE920-E302-4402-88F3-5DE7E6788B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658A828-3D57-41AC-BF14-12E5485299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6086FD1-48D9-4F35-8460-843DC4B72A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78D0D7B-9130-4CE4-83D4-DBADF0A4E7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B5B7E9F-4F6D-4A8F-AF19-B7B6D58114C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BB62C88-B768-4793-8E44-C3279A5B15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9B43512-510E-44AE-ABC2-500EBD5FA4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5D668EB-80D5-426B-8E98-14E93CA9B6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7D222FD-2475-40E0-A713-EA4FE52C195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59099502-2F83-49B2-8F34-4FB84A49062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D3E4D70-FD8C-4D0F-92CE-A4622D2AAA9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B1C6C00-B906-4BF9-B3EC-8663E0D65EE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CF9DA4B-8F84-4C8C-8FA9-93E9C94E66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A927DC38-760F-4B0D-80B7-FE200BAA9DC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941310E-BE35-43BE-8D88-F095BE0DB1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D9A2D79-4458-4573-A10F-9C6ABFB231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C628E8D-E74A-4EF3-AFF6-1D0606EE74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301FBC3-0AA9-4E76-922D-F0AE843B0A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23C237C-4320-40CB-B31A-D779E2D7BB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24E6650-2040-43B1-9A47-CADF0066EA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B218FE7-DCC4-44BD-9639-3405C48487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78E848F-3185-4A7C-98DC-12A6DB43AF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1715CE4-4060-4AAF-A963-1D1D88B0DBA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9F2C552-7380-4D34-9EE0-254588906A3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8204722-2361-47EA-87B4-1FD7DF6C75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5DDA89B-25B7-48A1-BC9A-49E07C2EA2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D1C6B1F-D13E-45AD-9D7A-CE0E15C486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962965B-0318-42FB-BBEB-D4397636A6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A723F35-1FCF-4BD7-BEAE-701B228B30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5A5C5E9E-773E-4122-A77F-1BFD576694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6A45F96-8AD9-46CD-8BC0-73B87EBA6C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50E8908-A659-4A15-987F-57AA808995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CDBE6BC-6FF5-43C9-95F5-A308D8EB50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C5BD126-85B6-4AA8-A009-754EECA38B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D0392C9-C432-48F3-BABD-49AF4AC2F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3D3C2E8-B785-451C-AE88-C30312F9EC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9E24DF1-FD8C-4379-9173-275C886253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35A9A30-0D39-4147-8393-CF32C4795F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72DFECE-2BEA-4A1C-AB04-484C03FCDC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F653A89-7F70-46F0-BDAE-CBEB9EE9C0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250FC2B-37E7-427F-8773-CECE696D5E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4AD95C3-D69A-452C-B9E8-8A561C613B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6676611-45B5-4339-A341-A918DF44F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0F440B7-AB36-42F2-8BFE-D2DD74AA8F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0D2F3B8-6539-40DC-9826-B07CFDAF2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E8338BC-6153-4B63-B800-BDFCB5D1B0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8F4F89E-351F-4507-AF15-557DCC11F6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4C39005-FBF1-4E31-B809-BD980851FE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5A4FF94-2224-46A9-8464-225D5FA49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7846697-8EB1-49D6-A3FB-C2B0992759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2C981D5-DE8A-4BC7-B9B8-754953F492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64029A8-BD6D-4E12-A763-22F8DCB981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3726E7E-FBAC-484F-BE48-E6636BEC9D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64D3927-4DA7-42BE-9A06-58DE47F2FD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3872AC4-6A73-4C5B-897D-BF524907FA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E921879-7F52-4ADC-A5DA-8FFE839F0E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1D622DC-7999-488A-B1A7-9BA7DFDBFD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132D4C5-21E9-4AB4-B28D-5DCC62CFEF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02142A7-3BD6-432C-929D-AE316F77DD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EDA5FE1-6E79-4456-8E29-0CE90FEA1A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47262C3-9E51-48CE-8927-E5B9A90AAB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C193B38-CA51-46FC-AEA8-CAC5BE542F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DFE9DA5-C893-4E2D-A363-A76DC3BFA6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0F246C4-BB98-499F-93E5-78F24B783E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D50D382-4BE6-4368-B119-3407428530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5573D3BF-A3E3-4B92-9425-8A9C875BCA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F7F3C7A-3446-46DD-8286-C10F26C7FA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34BA0E5-AB8E-4AE7-94B7-38B2697D3C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FD319C7-1959-49EA-AAD0-1499E7E041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BA32F65-D773-423C-915A-0043ECB88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C6A9069-07C7-4D61-AA4E-C251AC1E6C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BE4FDB04-94AB-483F-9E30-6653299C8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90E69CF-5978-4FC5-B005-3089257C86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958CBF1-B5B6-4A82-876B-283950B1ED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A42D464D-8A0A-44F2-85A2-F37234B77C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7AF20DB-77A3-4299-B1F2-5BCEC2E697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CDF9DEB-18FB-47B5-AA46-C95861D303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15C0F13-7740-482E-893B-0BA5F47A57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8767910-6F9F-4AE9-A06E-E16B73A6EB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B124BDF-8A65-4D83-A674-184C8C2B9B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DA7DCA2-6C31-4DF3-8CF9-95F53331EB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5D06BFF-CFF1-459F-8C08-A24A8A300D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06B38D3-28A1-4336-863D-C0100478B1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ECD97D1-FDCC-42FE-8ED7-311121B012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4DD9331-2AB2-4266-A69F-3168A4B185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78AC4603-29B0-4CD9-84EA-D3EB7C9D61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5AC160F-922D-4DFA-B1C3-74A0611D85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3464F47-6F9E-4181-BD7E-4D8A8DDDCB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21D5C71-A3AF-4894-8CE4-C5C2A91E6B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A5286ED-EAD5-40B0-9EEB-70F3DE70F5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D064F2B-B8A9-4884-A246-3CEB37FA8D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4C4D2239-BA7E-4325-B895-D82CB0ECAB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7F6F97E-51BC-432E-9AC5-0A530948AD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9F34CEE-43C6-4AE0-99F7-525ADC8998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323D220-0976-43B9-B8BD-DD4E8E76E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AF6F157-78F8-41C5-A818-F5E27C4B7B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94E388C-1A13-4246-BB6A-D3345611C5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C2E9FA0-9A64-4219-9701-CBC77E6DCD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D80EA86-816C-4AE5-8FD7-097B50B6DE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2BE4770-DE18-4B5D-82B9-814A7960BC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AFD5861-1AE0-4FE0-AFC7-49D7131E91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3D7930F-B080-44B5-B600-C0436D092E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2B8ABBD-5351-44F6-92E9-A94F69538D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F03A2CD-A476-4DF4-B227-1755EA4BFE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5C60F1A-4F1E-4902-AE10-802171FDB8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39154B8-537C-432F-AF8D-FF9F599A7F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1169BC8-CADD-4F77-99F2-3954B42A62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589349F-8A80-4C37-936E-1421778DE6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EE804F5-4A72-463D-86F8-375FA34058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4320ADB-C804-418B-B927-3D08585F1E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4491D22-2DEE-45C4-8D85-EBFD896F93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55E4AF8-49C8-4979-8F11-6B6319DA25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A335611-60EE-4E46-B494-572F10A879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A174039-23C8-4529-9446-5CA5E38852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47EBE79-16FE-4739-ABCA-5455AAEFB5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AADD099-92C7-48F1-8F5D-70D677C95B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61903C4-67F9-45BB-8D47-5966A1CE7D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F2C9F56-3158-4D99-B347-CA3181E87C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2C7BBBC0-A76A-4125-A0A2-A419CB37C5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933868B-A1C4-4135-BB03-B33C5A2BD3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80D0200-95B0-4732-B337-64F17B2460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CA5EE27-97F4-419E-81C5-6897B16F30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0891BB9-EC89-4531-A3B0-5F8E92465E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FB52B64-7328-4A61-81A3-417E6268C2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D4D8222-7370-4A38-983F-5396062DAD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6F3F977-16C0-483A-9387-4CF1A975AC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D6D1E0F8-F781-4EF5-9018-0C65C81608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6E51A5A-BCB9-46A1-A2C4-B304DAC26F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232F12D-AA08-4228-AE22-DF53EA635E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CAF45C7-BC41-44A5-BD61-0952D5712C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9CC59F60-597C-4CD5-9F9B-1267328D23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D3B842F-8ACF-4221-BC5F-6B5D5A6B31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8C4E978-CF22-4628-9751-C59A50C5ED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FBAC8F8-4DCA-4C74-84E0-3058C63FD1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0EF6707-5CEB-4AD6-AA0F-99D8916A66F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4D005BA-4F42-486E-AEFC-9BFAA72D78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3AAA35E-A507-47C0-AD73-890A730FC5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27B110F-7360-47BC-AB4C-30C8F0F376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9EBA9C9-9286-4787-B106-D9D38992F1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8B52B01-A40C-41CD-93DA-06ACB3AA06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4AED5B0-22B3-40A3-B98D-EC381C14F3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D845C15-DA91-44C7-A914-32108918BE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172EE51-B28E-4AE3-9BB9-1EFDAE06D8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46D17E2-E4A5-4150-BE8D-B6C7E3ACA3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3565229-BDA7-4C25-A160-D870B699A5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759140F-8C27-4D38-902C-0CA6218E2E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FE3B934-FB32-43B4-BC42-9E55A1B6613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6A2E35F-36FA-45AC-8EDA-AF6D613DB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00F90C4-3C33-4335-BB8B-4FB50A4C88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1218973-AD54-40E3-9B02-308510AD38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2B8AA13-8F76-4D98-B44D-D329CC4E2E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0757DAC-5B3D-42E9-8DA1-FCE2B3FA3C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DEC96D1-C36B-40B9-A67F-8B31E11B99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5AA6970-7542-4A73-9770-F3D89FA021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ABBE476-7634-45BC-876C-9FDD40ED24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68AD2F7-8A5F-4A76-B1A8-BD4A8B508A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B3096B9-7B49-4278-B3B9-55BF514656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2DAA720-8DA4-4635-A39E-D7AA064DA5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B84A59A-5686-476A-B3BC-81A85196A8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D4E2FBE-FD85-4884-B9A7-8C361F4056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6FF727D-39DD-4E60-927A-6C932A6286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193FF9D-C396-4C85-B50F-9434CD2911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2DCF6D1-DA1F-4B2B-8C41-DFAE0FEEA0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250AC45-5B11-43A6-909F-69EB60CF54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8B6CCC7-BA28-4887-8A3A-F0F9925165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C5916A6-F61C-4314-8824-F97E2EEAD5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E25269B-EA84-48F4-A649-8FCA5E1D3B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1FAC17F-4F54-469F-AA2F-58586BDC83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148D84C9-951F-4B14-B8F5-22AFC30136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E601CFB-1981-4D73-932D-F80A6DACCD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ACADE464-7D81-4C5C-8CA0-63F0378E34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1E1C0F0-3DD8-4A77-864D-EFDBD52A0A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E27B9C0-95F0-4D9B-B9E2-41787B1E18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E3BCAF9-F159-431F-84BF-A9F6AD397B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1802C9A-6241-4F6F-AF9F-97D8451F11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7A31B4B-8E0D-4C6B-8E32-AC07DAC4E7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C2CDC0C9-C0FD-4780-AF55-B40099ED2C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631B425-3ED0-4A98-9ED0-5FC803C763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6E0E424-AE1D-4E59-8912-E7246F1041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6C80DB1-EFB0-4D60-BB94-818C7F752B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08207E9-4540-479F-A5FA-9547DF7A01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8EE9159-610C-4864-A7EC-CEFBA92724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06539C2E-D12F-4824-B018-893E9BC58C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1BB4977-9F56-4802-BCD0-14A8947823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1A4A9A4-0EBA-405A-90F4-373BCD3D01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05818C89-BE20-4F09-97FB-BEEE3D53B4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88D38A0-E469-46BD-A7A8-433A53C171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3E3A60E-1525-43AB-B3C5-D6FA941139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6D703A0-75C4-42AF-B033-4A1B77C77C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A09A664-F814-4317-99F5-DDF04F3D40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30CF9014-0D68-4364-AB3F-98CC72FAEA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E56F301-3E9E-4914-AE9C-134C798188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8D47E53-A077-4149-AAD3-D2C6AC817AB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4D2154C-CD18-4030-8B08-0D70C6C1C9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A58C745-6D9A-48AD-8CA4-CDF0DDE963D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FB93D7F-F536-41BD-BD4F-430D2F85B1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4950C9C-2609-4FD9-877D-2918E26492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CEA999B-FC8A-422B-80E5-36058D56E5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42F0B69-034F-4073-B706-C4BCC89420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A38FF211-FD99-4C58-8CD6-54672F7F46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83B3BCF-1269-4A7B-A11A-CB568A1AD7D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8AF8B95-781D-4A75-9840-D4306D2390D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B44D1A7-FE3C-4E2A-B8EA-DE5D7E5F55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42DFB84-8CC8-4964-A77C-78F2A102C34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0BEF072-D2FC-4169-9F1F-3B31BAE1A4A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81FA0AD-61E4-44EA-BF1E-737DB5644E2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52F3B2F6-93AB-4A3F-98D4-7007C0240F0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F35C0EE4-6C87-4355-AC3F-46325C03602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8FBF1D8-837D-4166-ADDC-6A44752E1E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2C88FCE-11A6-44F5-A0FC-893C2F3F1C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82818585-7980-45CC-AFDD-EC5E29DBB6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325C8BE-33D4-4AD9-9DAA-6F6392BC7A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5158427-EF91-4136-A00B-CD0C4DA370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4ED6838-898D-4F8B-B72E-52477BE8A8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32F8DE7-5808-465C-94FF-D974ABE1CD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6170103-2716-4FE6-AA22-ABB9B900A8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8DE71B2-FE6F-45E8-8A98-D463E322C2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E5D107D-600B-4C27-A432-2A30D21356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E33557E-13E7-4430-8ACD-E2DC6D2E2F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6F52EB9-FF83-41A4-93F9-D6F2F0E86F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34E1D18-4563-4FA2-AED6-D8DE2213DE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7C251CB-37EE-4867-B7ED-25046169F0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5B01B10-060A-4466-8868-A33F27AD19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0C94DB2-E099-44CD-82C4-56DDEC725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6C3E62E-0155-46C4-8E72-750C534171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B723C35-0392-4593-AE84-B0B18BD7B9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06665A9-8B4F-4F27-B8FF-53E7D8F6A8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A8C13A6-5FE4-4B10-8E5F-56C7FB49CE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37615F9-8D12-4717-BB10-8086617674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C1EDD8D-300B-4820-826F-8C1D24B182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B512821-A04E-4DF1-B7C2-A942E13C07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0E967AB-5D17-41AD-B65E-6068F9BFEB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5A14E88-AA30-4AD3-85AB-C7661615CA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1377A26-335A-485C-8677-34F9797593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DB4B59A-1D8D-46AD-B09A-F99E7726DE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06A2B41-A13A-4829-8E2B-F60B8BDAFA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C7A1456-C5A4-4CD7-B753-E9966286CE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07A6FE9-B7AC-4F36-99A0-F31FF5D6AB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AEEFBDA-D98C-46E1-8049-B697B45E4A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998895E-E1DA-439C-BBD1-F77A0AAFCC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3ED76AE-DD16-4767-A349-B7AD6AE7D4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A6FB9C5-59D7-4221-A1B6-DB0BEEB259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C1CA510-CF5E-47E1-B296-C8D89EE843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3502D74-A653-45FA-8FFF-1B22A7F5EB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AE5E80D-63F9-42F6-AF1D-487F4C3DB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7919AFA-9350-4224-8587-066BA5C2F1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3598EC6-8F86-4ABE-9C44-83C931033E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04C8174-3A0F-4E87-A86C-D064FA2169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270449D-475A-4165-986C-FC3DE32B0F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CD0597F-DFBC-4E32-94B3-368A544C0E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90F6353-EF5B-44C6-9D9D-1616947A8CD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3EBCC26-2DC8-45E9-B40C-E7A07C0D61B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46738ED-1381-4492-A723-BCD9A45883A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C704EDC-59BC-44C7-9CBC-D5CFF5E145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31A6AC0-B5EA-4ABF-A6FF-620AC1A3104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6C2A840-39ED-47DF-B7BC-9C85655D845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E1E06AD-102C-4214-9F89-28ACBDD05B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516D0A1-27C6-4055-A6F1-70451D0429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A07FBD4-1B84-414A-A259-F4C34EB7A0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E94FFED-D2BF-4A3A-8FFB-2ABE7277324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8AE9D99-9541-41F7-863C-7B35CFA353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37A3D18-0054-4F18-8BA0-EC0AB7D0E35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4B63F6A-A51B-4658-B62C-153A9D70DB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CEBB1A2-5C8C-465D-8AA7-730488EA2EA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51493817-51E7-4624-BBEB-C2C20A05FAE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3FD0830-650D-4243-89B0-D92729DDC8C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92AF213-BCFB-4D24-B1D8-39F8A3D8E8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854913A-22C3-410B-80DC-264AAB22A6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393D27E-2819-4D2D-85B5-841226B2DFC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94DE465-A58E-45D4-A163-8C987CCD25B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8ECA07C-0D2D-4E34-8C11-A177365C32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C6C1D15-0C48-46E6-8F34-78860BDDEBD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E81D657-9537-4D91-AC02-D81C8454229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A5ED191-9C7F-496B-BA48-7E451F7471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B11BD72-FC6E-4883-820C-3CA8A7B850A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55D4A04-9253-4222-8E39-8F2991A3030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78C651F-BA81-4833-B3F0-22112E6A2E3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A499DEC-0896-4DFB-A67A-3FAD12B9AD8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278E957-836B-411A-AE49-3F3619B9D6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82038D6-7CF6-4726-81C7-FE67D23FE5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B154D09-F0E4-4F41-90E5-6C4CC9AC3C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3C6DAD4-340B-4D5B-89C9-D3A303BF1D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660BE6E-0F88-4E95-AD32-176FEE6AA51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BAABB632-C7A8-4377-976D-7D95CFCF0CD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8542D37-713D-4A4E-AB65-C5A167E2D7E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620612D-594E-4C3D-A1F8-8D2D549F75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6D5B5DA-FA0B-4579-A283-6A01A348C3E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836A45B4-2114-4111-98BB-9C906442265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7070A1CE-0194-4C6E-B53B-4736D17CB5C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85E6FED-87E9-4B6B-8128-D510B204BD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49E84BE-8126-4F98-BEB8-F7F7A3325B0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75435D9-8AA4-4671-9DEE-D175DE78A94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5D6A05E-6C09-4CD7-B925-696693F5474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78D705B-5269-4FFA-A4DD-9A4480FE83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FFEDD28-B019-4495-8C72-7C37881478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8FF0DEF-F516-4A04-9B91-00767F4DBC4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93A0B19-B6C6-443B-9EDC-78AA29F78A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E588B75-C456-49F4-BF8C-1A2472078E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0F7068D-DC8F-41FF-A7EE-7A8A4725D01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2A2CF01-0380-4CE3-A3E7-C276B23804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EADCC84-429F-45BE-908E-154467C61B0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470506E-EA92-4096-95F8-EB20F87670D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BD4AF69F-4426-4FC9-9D27-F82BC659C0C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E0DC61F-9578-4F3F-AD37-78ADF68A6DB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D85A430-32EA-47E3-923F-039B9683D68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A8CC9F7-8CD2-444D-8DDE-241350ACC2B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CDA4367-82EF-4DC6-924E-AAB1FBE4E34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9CD1C76-C8E3-4484-974E-493334FB2CD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6CB0D04E-39EC-417E-AF28-2DEB98207CA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CDDD067-5C52-47C5-9DCE-879FE14977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1CDA0FD-B39F-44D2-A5D5-12AFD6A9497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5B45CF4-5910-4C86-9952-94341D6B5A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<sst xmlns="http://schemas.openxmlformats.org/spreadsheetml/2006/main" count="1102" uniqueCount="271">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</sst>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1149900</v>
      </c>
    </row>
    <row r="8" spans="1:3" ht="15" customHeight="1" x14ac:dyDescent="0.25">
      <c r="B8" s="7" t="s">
        <v>106</v>
      </c>
      <c r="C8" s="70">
        <v>0.52900000000000003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0.369639015197754</v>
      </c>
    </row>
    <row r="11" spans="1:3" ht="15" customHeight="1" x14ac:dyDescent="0.25">
      <c r="B11" s="7" t="s">
        <v>108</v>
      </c>
      <c r="C11" s="70">
        <v>0.76</v>
      </c>
    </row>
    <row r="12" spans="1:3" ht="15" customHeight="1" x14ac:dyDescent="0.25">
      <c r="B12" s="7" t="s">
        <v>109</v>
      </c>
      <c r="C12" s="70">
        <v>0.71700000000000008</v>
      </c>
    </row>
    <row r="13" spans="1:3" ht="15" customHeight="1" x14ac:dyDescent="0.25">
      <c r="B13" s="7" t="s">
        <v>110</v>
      </c>
      <c r="C13" s="70">
        <v>0.625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0.13070000000000001</v>
      </c>
    </row>
    <row r="24" spans="1:3" ht="15" customHeight="1" x14ac:dyDescent="0.25">
      <c r="B24" s="20" t="s">
        <v>102</v>
      </c>
      <c r="C24" s="71">
        <v>0.4617</v>
      </c>
    </row>
    <row r="25" spans="1:3" ht="15" customHeight="1" x14ac:dyDescent="0.25">
      <c r="B25" s="20" t="s">
        <v>103</v>
      </c>
      <c r="C25" s="71">
        <v>0.31920000000000004</v>
      </c>
    </row>
    <row r="26" spans="1:3" ht="15" customHeight="1" x14ac:dyDescent="0.25">
      <c r="B26" s="20" t="s">
        <v>104</v>
      </c>
      <c r="C26" s="71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4.5999999999999999E-2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0.64500000001490121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81.7</v>
      </c>
      <c r="D38" s="17"/>
      <c r="E38" s="18"/>
    </row>
    <row r="39" spans="1:5" ht="15" customHeight="1" x14ac:dyDescent="0.25">
      <c r="B39" s="16" t="s">
        <v>90</v>
      </c>
      <c r="C39" s="75">
        <v>110.5</v>
      </c>
      <c r="D39" s="17"/>
      <c r="E39" s="17"/>
    </row>
    <row r="40" spans="1:5" ht="15" customHeight="1" x14ac:dyDescent="0.25">
      <c r="B40" s="16" t="s">
        <v>171</v>
      </c>
      <c r="C40" s="75">
        <v>13.6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8.4000000000000005E-2</v>
      </c>
      <c r="D46" s="17"/>
    </row>
    <row r="47" spans="1:5" ht="15.75" customHeight="1" x14ac:dyDescent="0.25">
      <c r="B47" s="16" t="s">
        <v>12</v>
      </c>
      <c r="C47" s="71">
        <v>0.26739999999999997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2.4366421738150001</v>
      </c>
      <c r="D51" s="17"/>
    </row>
    <row r="52" spans="1:4" ht="15" customHeight="1" x14ac:dyDescent="0.25">
      <c r="B52" s="16" t="s">
        <v>125</v>
      </c>
      <c r="C52" s="76">
        <v>2.23914439117</v>
      </c>
    </row>
    <row r="53" spans="1:4" ht="15.75" customHeight="1" x14ac:dyDescent="0.25">
      <c r="B53" s="16" t="s">
        <v>126</v>
      </c>
      <c r="C53" s="76">
        <v>2.23914439117</v>
      </c>
    </row>
    <row r="54" spans="1:4" ht="15.75" customHeight="1" x14ac:dyDescent="0.25">
      <c r="B54" s="16" t="s">
        <v>127</v>
      </c>
      <c r="C54" s="76">
        <v>1.9000051096299899</v>
      </c>
    </row>
    <row r="55" spans="1:4" ht="15.75" customHeight="1" x14ac:dyDescent="0.25">
      <c r="B55" s="16" t="s">
        <v>128</v>
      </c>
      <c r="C55" s="76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0.41310871141051275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34.819261433026035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47.362947514627443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50.52045111826412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0.15284496024175778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1.1400821709482456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1.1400821709482456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1.1400821709482456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1.1400821709482456</v>
      </c>
      <c r="E13" s="86" t="s">
        <v>202</v>
      </c>
    </row>
    <row r="14" spans="1:5" ht="15.75" customHeight="1" x14ac:dyDescent="0.25">
      <c r="A14" s="11" t="s">
        <v>187</v>
      </c>
      <c r="B14" s="85">
        <v>0.3</v>
      </c>
      <c r="C14" s="85">
        <v>0.95</v>
      </c>
      <c r="D14" s="86">
        <v>15.022196845122524</v>
      </c>
      <c r="E14" s="86" t="s">
        <v>202</v>
      </c>
    </row>
    <row r="15" spans="1:5" ht="15.75" customHeight="1" x14ac:dyDescent="0.25">
      <c r="A15" s="11" t="s">
        <v>209</v>
      </c>
      <c r="B15" s="85">
        <v>0.3</v>
      </c>
      <c r="C15" s="85">
        <v>0.95</v>
      </c>
      <c r="D15" s="86">
        <v>15.022196845122524</v>
      </c>
      <c r="E15" s="86" t="s">
        <v>202</v>
      </c>
    </row>
    <row r="16" spans="1:5" ht="15.75" customHeight="1" x14ac:dyDescent="0.25">
      <c r="A16" s="52" t="s">
        <v>57</v>
      </c>
      <c r="B16" s="85">
        <v>0.68700000000000006</v>
      </c>
      <c r="C16" s="85">
        <v>0.95</v>
      </c>
      <c r="D16" s="86">
        <v>0.22477769467930858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0.161</v>
      </c>
      <c r="C18" s="85">
        <v>0.95</v>
      </c>
      <c r="D18" s="87">
        <v>1.2741986036609076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1.2741986036609076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1.2741986036609076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1.6176576437586105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25.587629641895106</v>
      </c>
      <c r="E22" s="86" t="s">
        <v>202</v>
      </c>
    </row>
    <row r="23" spans="1:5" ht="15.75" customHeight="1" x14ac:dyDescent="0.25">
      <c r="A23" s="52" t="s">
        <v>34</v>
      </c>
      <c r="B23" s="85">
        <v>0.70599999999999996</v>
      </c>
      <c r="C23" s="85">
        <v>0.95</v>
      </c>
      <c r="D23" s="86">
        <v>4.9145085291285842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21.711791130794804</v>
      </c>
      <c r="E24" s="86" t="s">
        <v>202</v>
      </c>
    </row>
    <row r="25" spans="1:5" ht="15.75" customHeight="1" x14ac:dyDescent="0.25">
      <c r="A25" s="52" t="s">
        <v>87</v>
      </c>
      <c r="B25" s="85">
        <v>0.51700000000000002</v>
      </c>
      <c r="C25" s="85">
        <v>0.95</v>
      </c>
      <c r="D25" s="86">
        <v>21.715050842276039</v>
      </c>
      <c r="E25" s="86" t="s">
        <v>202</v>
      </c>
    </row>
    <row r="26" spans="1:5" ht="15.75" customHeight="1" x14ac:dyDescent="0.25">
      <c r="A26" s="52" t="s">
        <v>137</v>
      </c>
      <c r="B26" s="85">
        <v>0.3</v>
      </c>
      <c r="C26" s="85">
        <v>0.95</v>
      </c>
      <c r="D26" s="86">
        <v>4.8407329859862962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3.780274555718337</v>
      </c>
      <c r="E27" s="86" t="s">
        <v>202</v>
      </c>
    </row>
    <row r="28" spans="1:5" ht="15.75" customHeight="1" x14ac:dyDescent="0.25">
      <c r="A28" s="52" t="s">
        <v>84</v>
      </c>
      <c r="B28" s="85">
        <v>0.77700000000000002</v>
      </c>
      <c r="C28" s="85">
        <v>0.95</v>
      </c>
      <c r="D28" s="86">
        <v>1.2917667179943257</v>
      </c>
      <c r="E28" s="86" t="s">
        <v>202</v>
      </c>
    </row>
    <row r="29" spans="1:5" ht="15.75" customHeight="1" x14ac:dyDescent="0.25">
      <c r="A29" s="52" t="s">
        <v>58</v>
      </c>
      <c r="B29" s="85">
        <v>0.161</v>
      </c>
      <c r="C29" s="85">
        <v>0.95</v>
      </c>
      <c r="D29" s="86">
        <v>60.674348370795315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2.9351435393685086</v>
      </c>
      <c r="E30" s="86" t="s">
        <v>202</v>
      </c>
    </row>
    <row r="31" spans="1:5" ht="15.75" customHeight="1" x14ac:dyDescent="0.25">
      <c r="A31" s="52" t="s">
        <v>28</v>
      </c>
      <c r="B31" s="85">
        <v>0.99</v>
      </c>
      <c r="C31" s="85">
        <v>0.95</v>
      </c>
      <c r="D31" s="86">
        <v>0.41676337027171734</v>
      </c>
      <c r="E31" s="86" t="s">
        <v>202</v>
      </c>
    </row>
    <row r="32" spans="1:5" ht="15.75" customHeight="1" x14ac:dyDescent="0.25">
      <c r="A32" s="52" t="s">
        <v>83</v>
      </c>
      <c r="B32" s="85">
        <v>0.34299999999999997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0.13300000000000001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0.626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5.4000000000000006E-2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0.5</v>
      </c>
      <c r="C37" s="85">
        <v>0.95</v>
      </c>
      <c r="D37" s="86">
        <v>3.9579419154138891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0.4421874939860207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260270.38127999997</v>
      </c>
      <c r="C2" s="78">
        <v>418972</v>
      </c>
      <c r="D2" s="78">
        <v>656026</v>
      </c>
      <c r="E2" s="78">
        <v>40218</v>
      </c>
      <c r="F2" s="78">
        <v>30335</v>
      </c>
      <c r="G2" s="22">
        <f t="shared" ref="G2:G40" si="0">C2+D2+E2+F2</f>
        <v>1145551</v>
      </c>
      <c r="H2" s="22">
        <f t="shared" ref="H2:H40" si="1">(B2 + stillbirth*B2/(1000-stillbirth))/(1-abortion)</f>
        <v>306643.45817251276</v>
      </c>
      <c r="I2" s="22">
        <f>G2-H2</f>
        <v>838907.54182748729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261746.6</v>
      </c>
      <c r="C3" s="78">
        <v>429000</v>
      </c>
      <c r="D3" s="78">
        <v>674000</v>
      </c>
      <c r="E3" s="78">
        <v>41000</v>
      </c>
      <c r="F3" s="78">
        <v>32000</v>
      </c>
      <c r="G3" s="22">
        <f t="shared" si="0"/>
        <v>1176000</v>
      </c>
      <c r="H3" s="22">
        <f t="shared" si="1"/>
        <v>308382.69876951643</v>
      </c>
      <c r="I3" s="22">
        <f t="shared" ref="I3:I15" si="3">G3-H3</f>
        <v>867617.30123048357</v>
      </c>
    </row>
    <row r="4" spans="1:9" ht="15.75" customHeight="1" x14ac:dyDescent="0.25">
      <c r="A4" s="7">
        <f t="shared" si="2"/>
        <v>2019</v>
      </c>
      <c r="B4" s="77">
        <v>263055.71000000002</v>
      </c>
      <c r="C4" s="78">
        <v>439000</v>
      </c>
      <c r="D4" s="78">
        <v>691000</v>
      </c>
      <c r="E4" s="78">
        <v>41000</v>
      </c>
      <c r="F4" s="78">
        <v>33000</v>
      </c>
      <c r="G4" s="22">
        <f t="shared" si="0"/>
        <v>1204000</v>
      </c>
      <c r="H4" s="22">
        <f t="shared" si="1"/>
        <v>309925.05643447244</v>
      </c>
      <c r="I4" s="22">
        <f t="shared" si="3"/>
        <v>894074.94356552756</v>
      </c>
    </row>
    <row r="5" spans="1:9" ht="15.75" customHeight="1" x14ac:dyDescent="0.25">
      <c r="A5" s="7">
        <f t="shared" si="2"/>
        <v>2020</v>
      </c>
      <c r="B5" s="77">
        <v>264223.245</v>
      </c>
      <c r="C5" s="78">
        <v>450000</v>
      </c>
      <c r="D5" s="78">
        <v>711000</v>
      </c>
      <c r="E5" s="78">
        <v>41000</v>
      </c>
      <c r="F5" s="78">
        <v>34000</v>
      </c>
      <c r="G5" s="22">
        <f t="shared" si="0"/>
        <v>1236000</v>
      </c>
      <c r="H5" s="22">
        <f t="shared" si="1"/>
        <v>311300.6142992464</v>
      </c>
      <c r="I5" s="22">
        <f t="shared" si="3"/>
        <v>924699.38570075366</v>
      </c>
    </row>
    <row r="6" spans="1:9" ht="15.75" customHeight="1" x14ac:dyDescent="0.25">
      <c r="A6" s="7">
        <f t="shared" si="2"/>
        <v>2021</v>
      </c>
      <c r="B6" s="77">
        <v>265556.87760000001</v>
      </c>
      <c r="C6" s="78">
        <v>460000</v>
      </c>
      <c r="D6" s="78">
        <v>730000</v>
      </c>
      <c r="E6" s="78">
        <v>41000</v>
      </c>
      <c r="F6" s="78">
        <v>35000</v>
      </c>
      <c r="G6" s="22">
        <f t="shared" si="0"/>
        <v>1266000</v>
      </c>
      <c r="H6" s="22">
        <f t="shared" si="1"/>
        <v>312871.86382208648</v>
      </c>
      <c r="I6" s="22">
        <f t="shared" si="3"/>
        <v>953128.13617791352</v>
      </c>
    </row>
    <row r="7" spans="1:9" ht="15.75" customHeight="1" x14ac:dyDescent="0.25">
      <c r="A7" s="7">
        <f t="shared" si="2"/>
        <v>2022</v>
      </c>
      <c r="B7" s="77">
        <v>266760.5232</v>
      </c>
      <c r="C7" s="78">
        <v>471000</v>
      </c>
      <c r="D7" s="78">
        <v>750000</v>
      </c>
      <c r="E7" s="78">
        <v>41000</v>
      </c>
      <c r="F7" s="78">
        <v>36000</v>
      </c>
      <c r="G7" s="22">
        <f t="shared" si="0"/>
        <v>1298000</v>
      </c>
      <c r="H7" s="22">
        <f t="shared" si="1"/>
        <v>314289.96621000691</v>
      </c>
      <c r="I7" s="22">
        <f t="shared" si="3"/>
        <v>983710.03378999303</v>
      </c>
    </row>
    <row r="8" spans="1:9" ht="15.75" customHeight="1" x14ac:dyDescent="0.25">
      <c r="A8" s="7">
        <f t="shared" si="2"/>
        <v>2023</v>
      </c>
      <c r="B8" s="77">
        <v>267801.3468</v>
      </c>
      <c r="C8" s="78">
        <v>482000</v>
      </c>
      <c r="D8" s="78">
        <v>770000</v>
      </c>
      <c r="E8" s="78">
        <v>42000</v>
      </c>
      <c r="F8" s="78">
        <v>36000</v>
      </c>
      <c r="G8" s="22">
        <f t="shared" si="0"/>
        <v>1330000</v>
      </c>
      <c r="H8" s="22">
        <f t="shared" si="1"/>
        <v>315516.23616236163</v>
      </c>
      <c r="I8" s="22">
        <f t="shared" si="3"/>
        <v>1014483.7638376383</v>
      </c>
    </row>
    <row r="9" spans="1:9" ht="15.75" customHeight="1" x14ac:dyDescent="0.25">
      <c r="A9" s="7">
        <f t="shared" si="2"/>
        <v>2024</v>
      </c>
      <c r="B9" s="77">
        <v>268710.20979999995</v>
      </c>
      <c r="C9" s="78">
        <v>492000</v>
      </c>
      <c r="D9" s="78">
        <v>790000</v>
      </c>
      <c r="E9" s="78">
        <v>43000</v>
      </c>
      <c r="F9" s="78">
        <v>37000</v>
      </c>
      <c r="G9" s="22">
        <f t="shared" si="0"/>
        <v>1362000</v>
      </c>
      <c r="H9" s="22">
        <f t="shared" si="1"/>
        <v>316587.0337381534</v>
      </c>
      <c r="I9" s="22">
        <f t="shared" si="3"/>
        <v>1045412.9662618466</v>
      </c>
    </row>
    <row r="10" spans="1:9" ht="15.75" customHeight="1" x14ac:dyDescent="0.25">
      <c r="A10" s="7">
        <f t="shared" si="2"/>
        <v>2025</v>
      </c>
      <c r="B10" s="77">
        <v>269485.63199999998</v>
      </c>
      <c r="C10" s="78">
        <v>500000</v>
      </c>
      <c r="D10" s="78">
        <v>810000</v>
      </c>
      <c r="E10" s="78">
        <v>43000</v>
      </c>
      <c r="F10" s="78">
        <v>37000</v>
      </c>
      <c r="G10" s="22">
        <f t="shared" si="0"/>
        <v>1390000</v>
      </c>
      <c r="H10" s="22">
        <f t="shared" si="1"/>
        <v>317500.61500615004</v>
      </c>
      <c r="I10" s="22">
        <f t="shared" si="3"/>
        <v>1072499.38499385</v>
      </c>
    </row>
    <row r="11" spans="1:9" ht="15.75" customHeight="1" x14ac:dyDescent="0.25">
      <c r="A11" s="7">
        <f t="shared" si="2"/>
        <v>2026</v>
      </c>
      <c r="B11" s="77">
        <v>270491.43</v>
      </c>
      <c r="C11" s="78">
        <v>507000</v>
      </c>
      <c r="D11" s="78">
        <v>832000</v>
      </c>
      <c r="E11" s="78">
        <v>44000</v>
      </c>
      <c r="F11" s="78">
        <v>37000</v>
      </c>
      <c r="G11" s="22">
        <f t="shared" si="0"/>
        <v>1420000</v>
      </c>
      <c r="H11" s="22">
        <f t="shared" si="1"/>
        <v>318685.61875273922</v>
      </c>
      <c r="I11" s="22">
        <f t="shared" si="3"/>
        <v>1101314.3812472608</v>
      </c>
    </row>
    <row r="12" spans="1:9" ht="15.75" customHeight="1" x14ac:dyDescent="0.25">
      <c r="A12" s="7">
        <f t="shared" si="2"/>
        <v>2027</v>
      </c>
      <c r="B12" s="77">
        <v>271374.48200000002</v>
      </c>
      <c r="C12" s="78">
        <v>512000</v>
      </c>
      <c r="D12" s="78">
        <v>853000</v>
      </c>
      <c r="E12" s="78">
        <v>46000</v>
      </c>
      <c r="F12" s="78">
        <v>37000</v>
      </c>
      <c r="G12" s="22">
        <f t="shared" si="0"/>
        <v>1448000</v>
      </c>
      <c r="H12" s="22">
        <f t="shared" si="1"/>
        <v>319726.00651293877</v>
      </c>
      <c r="I12" s="22">
        <f t="shared" si="3"/>
        <v>1128273.9934870612</v>
      </c>
    </row>
    <row r="13" spans="1:9" ht="15.75" customHeight="1" x14ac:dyDescent="0.25">
      <c r="A13" s="7">
        <f t="shared" si="2"/>
        <v>2028</v>
      </c>
      <c r="B13" s="77">
        <v>272104.42</v>
      </c>
      <c r="C13" s="78">
        <v>516000</v>
      </c>
      <c r="D13" s="78">
        <v>874000</v>
      </c>
      <c r="E13" s="78">
        <v>46000</v>
      </c>
      <c r="F13" s="78">
        <v>38000</v>
      </c>
      <c r="G13" s="22">
        <f t="shared" si="0"/>
        <v>1474000</v>
      </c>
      <c r="H13" s="22">
        <f t="shared" si="1"/>
        <v>320585.99953815626</v>
      </c>
      <c r="I13" s="22">
        <f t="shared" si="3"/>
        <v>1153414.0004618438</v>
      </c>
    </row>
    <row r="14" spans="1:9" ht="15.75" customHeight="1" x14ac:dyDescent="0.25">
      <c r="A14" s="7">
        <f t="shared" si="2"/>
        <v>2029</v>
      </c>
      <c r="B14" s="77">
        <v>272709.8</v>
      </c>
      <c r="C14" s="78">
        <v>520000</v>
      </c>
      <c r="D14" s="78">
        <v>894000</v>
      </c>
      <c r="E14" s="78">
        <v>48000</v>
      </c>
      <c r="F14" s="78">
        <v>38000</v>
      </c>
      <c r="G14" s="22">
        <f t="shared" si="0"/>
        <v>1500000</v>
      </c>
      <c r="H14" s="22">
        <f t="shared" si="1"/>
        <v>321299.24172804947</v>
      </c>
      <c r="I14" s="22">
        <f t="shared" si="3"/>
        <v>1178700.7582719505</v>
      </c>
    </row>
    <row r="15" spans="1:9" ht="15.75" customHeight="1" x14ac:dyDescent="0.25">
      <c r="A15" s="7">
        <f t="shared" si="2"/>
        <v>2030</v>
      </c>
      <c r="B15" s="77">
        <v>273161.15999999997</v>
      </c>
      <c r="C15" s="78">
        <v>525000</v>
      </c>
      <c r="D15" s="78">
        <v>912000</v>
      </c>
      <c r="E15" s="78">
        <v>49000</v>
      </c>
      <c r="F15" s="78">
        <v>38000</v>
      </c>
      <c r="G15" s="22">
        <f t="shared" si="0"/>
        <v>1524000</v>
      </c>
      <c r="H15" s="22">
        <f t="shared" si="1"/>
        <v>321831.02175849344</v>
      </c>
      <c r="I15" s="22">
        <f t="shared" si="3"/>
        <v>1202168.9782415065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129.59899713939669</v>
      </c>
      <c r="I17" s="22">
        <f t="shared" si="4"/>
        <v>-129.59899713939669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3.8536669500000002E-2</v>
      </c>
    </row>
    <row r="4" spans="1:8" ht="15.75" customHeight="1" x14ac:dyDescent="0.25">
      <c r="B4" s="24" t="s">
        <v>7</v>
      </c>
      <c r="C4" s="79">
        <v>0.19043369696974416</v>
      </c>
    </row>
    <row r="5" spans="1:8" ht="15.75" customHeight="1" x14ac:dyDescent="0.25">
      <c r="B5" s="24" t="s">
        <v>8</v>
      </c>
      <c r="C5" s="79">
        <v>0.10929665775698293</v>
      </c>
    </row>
    <row r="6" spans="1:8" ht="15.75" customHeight="1" x14ac:dyDescent="0.25">
      <c r="B6" s="24" t="s">
        <v>10</v>
      </c>
      <c r="C6" s="79">
        <v>0.17885022951850499</v>
      </c>
    </row>
    <row r="7" spans="1:8" ht="15.75" customHeight="1" x14ac:dyDescent="0.25">
      <c r="B7" s="24" t="s">
        <v>13</v>
      </c>
      <c r="C7" s="79">
        <v>0.15329502212841675</v>
      </c>
    </row>
    <row r="8" spans="1:8" ht="15.75" customHeight="1" x14ac:dyDescent="0.25">
      <c r="B8" s="24" t="s">
        <v>14</v>
      </c>
      <c r="C8" s="79">
        <v>3.5288180112693622E-3</v>
      </c>
    </row>
    <row r="9" spans="1:8" ht="15.75" customHeight="1" x14ac:dyDescent="0.25">
      <c r="B9" s="24" t="s">
        <v>27</v>
      </c>
      <c r="C9" s="79">
        <v>7.6814638423821996E-2</v>
      </c>
    </row>
    <row r="10" spans="1:8" ht="15.75" customHeight="1" x14ac:dyDescent="0.25">
      <c r="B10" s="24" t="s">
        <v>15</v>
      </c>
      <c r="C10" s="79">
        <v>0.24924426769125985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0.125957554527272</v>
      </c>
      <c r="D14" s="79">
        <v>0.125957554527272</v>
      </c>
      <c r="E14" s="79">
        <v>9.1074264394306603E-2</v>
      </c>
      <c r="F14" s="79">
        <v>9.1074264394306603E-2</v>
      </c>
    </row>
    <row r="15" spans="1:8" ht="15.75" customHeight="1" x14ac:dyDescent="0.25">
      <c r="B15" s="24" t="s">
        <v>16</v>
      </c>
      <c r="C15" s="79">
        <v>0.19806013605807501</v>
      </c>
      <c r="D15" s="79">
        <v>0.19806013605807501</v>
      </c>
      <c r="E15" s="79">
        <v>0.11367397599501999</v>
      </c>
      <c r="F15" s="79">
        <v>0.11367397599501999</v>
      </c>
    </row>
    <row r="16" spans="1:8" ht="15.75" customHeight="1" x14ac:dyDescent="0.25">
      <c r="B16" s="24" t="s">
        <v>17</v>
      </c>
      <c r="C16" s="79">
        <v>4.9627752522473E-2</v>
      </c>
      <c r="D16" s="79">
        <v>4.9627752522473E-2</v>
      </c>
      <c r="E16" s="79">
        <v>3.7585834407835597E-2</v>
      </c>
      <c r="F16" s="79">
        <v>3.7585834407835597E-2</v>
      </c>
    </row>
    <row r="17" spans="1:8" ht="15.75" customHeight="1" x14ac:dyDescent="0.25">
      <c r="B17" s="24" t="s">
        <v>18</v>
      </c>
      <c r="C17" s="79">
        <v>8.8479988360473097E-4</v>
      </c>
      <c r="D17" s="79">
        <v>8.8479988360473097E-4</v>
      </c>
      <c r="E17" s="79">
        <v>2.0144122869084598E-3</v>
      </c>
      <c r="F17" s="79">
        <v>2.0144122869084598E-3</v>
      </c>
    </row>
    <row r="18" spans="1:8" ht="15.75" customHeight="1" x14ac:dyDescent="0.25">
      <c r="B18" s="24" t="s">
        <v>19</v>
      </c>
      <c r="C18" s="79">
        <v>0.27031305872362699</v>
      </c>
      <c r="D18" s="79">
        <v>0.27031305872362699</v>
      </c>
      <c r="E18" s="79">
        <v>0.42759593801151902</v>
      </c>
      <c r="F18" s="79">
        <v>0.42759593801151902</v>
      </c>
    </row>
    <row r="19" spans="1:8" ht="15.75" customHeight="1" x14ac:dyDescent="0.25">
      <c r="B19" s="24" t="s">
        <v>20</v>
      </c>
      <c r="C19" s="79">
        <v>1.7398971172163401E-2</v>
      </c>
      <c r="D19" s="79">
        <v>1.7398971172163401E-2</v>
      </c>
      <c r="E19" s="79">
        <v>1.6717004056040499E-2</v>
      </c>
      <c r="F19" s="79">
        <v>1.6717004056040499E-2</v>
      </c>
    </row>
    <row r="20" spans="1:8" ht="15.75" customHeight="1" x14ac:dyDescent="0.25">
      <c r="B20" s="24" t="s">
        <v>21</v>
      </c>
      <c r="C20" s="79">
        <v>3.2912495718485902E-3</v>
      </c>
      <c r="D20" s="79">
        <v>3.2912495718485902E-3</v>
      </c>
      <c r="E20" s="79">
        <v>1.9604244437106699E-3</v>
      </c>
      <c r="F20" s="79">
        <v>1.9604244437106699E-3</v>
      </c>
    </row>
    <row r="21" spans="1:8" ht="15.75" customHeight="1" x14ac:dyDescent="0.25">
      <c r="B21" s="24" t="s">
        <v>22</v>
      </c>
      <c r="C21" s="79">
        <v>2.9878404447071301E-2</v>
      </c>
      <c r="D21" s="79">
        <v>2.9878404447071301E-2</v>
      </c>
      <c r="E21" s="79">
        <v>6.9274949877574002E-2</v>
      </c>
      <c r="F21" s="79">
        <v>6.9274949877574002E-2</v>
      </c>
    </row>
    <row r="22" spans="1:8" ht="15.75" customHeight="1" x14ac:dyDescent="0.25">
      <c r="B22" s="24" t="s">
        <v>23</v>
      </c>
      <c r="C22" s="79">
        <v>0.30458807309386504</v>
      </c>
      <c r="D22" s="79">
        <v>0.30458807309386504</v>
      </c>
      <c r="E22" s="79">
        <v>0.24010319652708512</v>
      </c>
      <c r="F22" s="79">
        <v>0.24010319652708512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8.8499999999999995E-2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0.16920000000000002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0.111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0.25819999999552967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0.56923980219001713</v>
      </c>
      <c r="D2" s="80">
        <v>0.56923980219001713</v>
      </c>
      <c r="E2" s="80">
        <v>0.52635710926207957</v>
      </c>
      <c r="F2" s="80">
        <v>0.39224600738392518</v>
      </c>
      <c r="G2" s="80">
        <v>0.31394744661559421</v>
      </c>
    </row>
    <row r="3" spans="1:15" ht="15.75" customHeight="1" x14ac:dyDescent="0.25">
      <c r="A3" s="5"/>
      <c r="B3" s="11" t="s">
        <v>118</v>
      </c>
      <c r="C3" s="80">
        <v>0.2298853047305838</v>
      </c>
      <c r="D3" s="80">
        <v>0.2298853047305838</v>
      </c>
      <c r="E3" s="80">
        <v>0.21392585726152569</v>
      </c>
      <c r="F3" s="80">
        <v>0.20701872611929381</v>
      </c>
      <c r="G3" s="80">
        <v>0.26096881499921271</v>
      </c>
    </row>
    <row r="4" spans="1:15" ht="15.75" customHeight="1" x14ac:dyDescent="0.25">
      <c r="A4" s="5"/>
      <c r="B4" s="11" t="s">
        <v>116</v>
      </c>
      <c r="C4" s="81">
        <v>9.7393887553648043E-2</v>
      </c>
      <c r="D4" s="81">
        <v>9.7393887553648043E-2</v>
      </c>
      <c r="E4" s="81">
        <v>0.14811987065450641</v>
      </c>
      <c r="F4" s="81">
        <v>0.21710720767167377</v>
      </c>
      <c r="G4" s="81">
        <v>0.21710720767167377</v>
      </c>
    </row>
    <row r="5" spans="1:15" ht="15.75" customHeight="1" x14ac:dyDescent="0.25">
      <c r="A5" s="5"/>
      <c r="B5" s="11" t="s">
        <v>119</v>
      </c>
      <c r="C5" s="81">
        <v>0.10348100552575104</v>
      </c>
      <c r="D5" s="81">
        <v>0.10348100552575104</v>
      </c>
      <c r="E5" s="81">
        <v>0.11159716282188838</v>
      </c>
      <c r="F5" s="81">
        <v>0.18362805882510727</v>
      </c>
      <c r="G5" s="81">
        <v>0.20797653071351924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0.7712038725581396</v>
      </c>
      <c r="D8" s="80">
        <v>0.7712038725581396</v>
      </c>
      <c r="E8" s="80">
        <v>0.6287186387828162</v>
      </c>
      <c r="F8" s="80">
        <v>0.70402354701834857</v>
      </c>
      <c r="G8" s="80">
        <v>0.82600047071120686</v>
      </c>
    </row>
    <row r="9" spans="1:15" ht="15.75" customHeight="1" x14ac:dyDescent="0.25">
      <c r="B9" s="7" t="s">
        <v>121</v>
      </c>
      <c r="C9" s="80">
        <v>0.12506008744186048</v>
      </c>
      <c r="D9" s="80">
        <v>0.12506008744186048</v>
      </c>
      <c r="E9" s="80">
        <v>0.20361346121718377</v>
      </c>
      <c r="F9" s="80">
        <v>0.17298864298165137</v>
      </c>
      <c r="G9" s="80">
        <v>9.9758510955459775E-2</v>
      </c>
    </row>
    <row r="10" spans="1:15" ht="15.75" customHeight="1" x14ac:dyDescent="0.25">
      <c r="B10" s="7" t="s">
        <v>122</v>
      </c>
      <c r="C10" s="81">
        <v>5.2814419000000001E-2</v>
      </c>
      <c r="D10" s="81">
        <v>5.2814419000000001E-2</v>
      </c>
      <c r="E10" s="81">
        <v>9.1796074999999991E-2</v>
      </c>
      <c r="F10" s="81">
        <v>7.5721856000000004E-2</v>
      </c>
      <c r="G10" s="81">
        <v>3.6352776666666677E-2</v>
      </c>
    </row>
    <row r="11" spans="1:15" ht="15.75" customHeight="1" x14ac:dyDescent="0.25">
      <c r="B11" s="7" t="s">
        <v>123</v>
      </c>
      <c r="C11" s="81">
        <v>5.0921621E-2</v>
      </c>
      <c r="D11" s="81">
        <v>5.0921621E-2</v>
      </c>
      <c r="E11" s="81">
        <v>7.5871825000000004E-2</v>
      </c>
      <c r="F11" s="81">
        <v>4.7265953999999999E-2</v>
      </c>
      <c r="G11" s="81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0.90340710200000007</v>
      </c>
      <c r="D14" s="82">
        <v>0.89947195748300002</v>
      </c>
      <c r="E14" s="82">
        <v>0.89947195748300002</v>
      </c>
      <c r="F14" s="82">
        <v>0.83211495658599999</v>
      </c>
      <c r="G14" s="82">
        <v>0.83211495658599999</v>
      </c>
      <c r="H14" s="83">
        <v>0.55899999999999994</v>
      </c>
      <c r="I14" s="83">
        <v>0.55899999999999994</v>
      </c>
      <c r="J14" s="83">
        <v>0.55899999999999994</v>
      </c>
      <c r="K14" s="83">
        <v>0.55899999999999994</v>
      </c>
      <c r="L14" s="83">
        <v>0.40678715088900008</v>
      </c>
      <c r="M14" s="83">
        <v>0.36914590792099999</v>
      </c>
      <c r="N14" s="83">
        <v>0.34164487816799999</v>
      </c>
      <c r="O14" s="83">
        <v>0.33954223279349999</v>
      </c>
    </row>
    <row r="15" spans="1:15" ht="15.75" customHeight="1" x14ac:dyDescent="0.25">
      <c r="B15" s="16" t="s">
        <v>68</v>
      </c>
      <c r="C15" s="80">
        <f>iron_deficiency_anaemia*C14</f>
        <v>0.37320534378632569</v>
      </c>
      <c r="D15" s="80">
        <f t="shared" ref="D15:O15" si="0">iron_deficiency_anaemia*D14</f>
        <v>0.37157970130569368</v>
      </c>
      <c r="E15" s="80">
        <f t="shared" si="0"/>
        <v>0.37157970130569368</v>
      </c>
      <c r="F15" s="80">
        <f t="shared" si="0"/>
        <v>0.34375393746065724</v>
      </c>
      <c r="G15" s="80">
        <f t="shared" si="0"/>
        <v>0.34375393746065724</v>
      </c>
      <c r="H15" s="80">
        <f t="shared" si="0"/>
        <v>0.23092776967847661</v>
      </c>
      <c r="I15" s="80">
        <f t="shared" si="0"/>
        <v>0.23092776967847661</v>
      </c>
      <c r="J15" s="80">
        <f t="shared" si="0"/>
        <v>0.23092776967847661</v>
      </c>
      <c r="K15" s="80">
        <f t="shared" si="0"/>
        <v>0.23092776967847661</v>
      </c>
      <c r="L15" s="80">
        <f t="shared" si="0"/>
        <v>0.16804731572210865</v>
      </c>
      <c r="M15" s="80">
        <f t="shared" si="0"/>
        <v>0.1524973903437081</v>
      </c>
      <c r="N15" s="80">
        <f t="shared" si="0"/>
        <v>0.14113647537998408</v>
      </c>
      <c r="O15" s="80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0.42200000000000004</v>
      </c>
      <c r="D2" s="81">
        <v>0.30299999999999999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0.44700000000000001</v>
      </c>
      <c r="D3" s="81">
        <v>0.43200000000000005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</v>
      </c>
      <c r="D4" s="81">
        <v>0.23</v>
      </c>
      <c r="E4" s="81">
        <v>0.92900000000000005</v>
      </c>
      <c r="F4" s="81">
        <v>0.72599999999999998</v>
      </c>
      <c r="G4" s="81">
        <v>0</v>
      </c>
    </row>
    <row r="5" spans="1:7" x14ac:dyDescent="0.25">
      <c r="B5" s="43" t="s">
        <v>169</v>
      </c>
      <c r="C5" s="80">
        <f>1-SUM(C2:C4)</f>
        <v>3.1000000000000028E-2</v>
      </c>
      <c r="D5" s="80">
        <f>1-SUM(D2:D4)</f>
        <v>3.499999999999992E-2</v>
      </c>
      <c r="E5" s="80">
        <f>1-SUM(E2:E4)</f>
        <v>7.0999999999999952E-2</v>
      </c>
      <c r="F5" s="80">
        <f>1-SUM(F2:F4)</f>
        <v>0.27400000000000002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0.37107999999999997</v>
      </c>
      <c r="D2" s="144">
        <v>0.36546999999999996</v>
      </c>
      <c r="E2" s="144">
        <v>0.35977999999999999</v>
      </c>
      <c r="F2" s="144">
        <v>0.35398000000000002</v>
      </c>
      <c r="G2" s="144">
        <v>0.34783999999999998</v>
      </c>
      <c r="H2" s="144">
        <v>0.34191000000000005</v>
      </c>
      <c r="I2" s="144">
        <v>0.33604999999999996</v>
      </c>
      <c r="J2" s="144">
        <v>0.33029000000000003</v>
      </c>
      <c r="K2" s="144">
        <v>0.32463000000000003</v>
      </c>
      <c r="L2" s="144">
        <v>0.31908000000000003</v>
      </c>
      <c r="M2" s="144">
        <v>0.31365999999999999</v>
      </c>
      <c r="N2" s="144">
        <v>0.30831999999999998</v>
      </c>
      <c r="O2" s="144">
        <v>0.30306</v>
      </c>
      <c r="P2" s="144">
        <v>0.29786999999999997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7.4859999999999996E-2</v>
      </c>
      <c r="D4" s="144">
        <v>7.3419999999999999E-2</v>
      </c>
      <c r="E4" s="144">
        <v>7.2039999999999993E-2</v>
      </c>
      <c r="F4" s="144">
        <v>7.0709999999999995E-2</v>
      </c>
      <c r="G4" s="144">
        <v>6.9449999999999998E-2</v>
      </c>
      <c r="H4" s="144">
        <v>6.8199999999999997E-2</v>
      </c>
      <c r="I4" s="144">
        <v>6.6970000000000002E-2</v>
      </c>
      <c r="J4" s="144">
        <v>6.5769999999999995E-2</v>
      </c>
      <c r="K4" s="144">
        <v>6.4589999999999995E-2</v>
      </c>
      <c r="L4" s="144">
        <v>6.3439999999999996E-2</v>
      </c>
      <c r="M4" s="144">
        <v>6.2309999999999997E-2</v>
      </c>
      <c r="N4" s="144">
        <v>6.1210000000000007E-2</v>
      </c>
      <c r="O4" s="144">
        <v>6.0139999999999999E-2</v>
      </c>
      <c r="P4" s="144">
        <v>5.9089999999999997E-2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0.34934618427100844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0.23092776967847661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0.14797867938386219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0.32283333333333331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0.79366666666666674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110.7</v>
      </c>
      <c r="D13" s="143">
        <v>106.676</v>
      </c>
      <c r="E13" s="143">
        <v>102.77</v>
      </c>
      <c r="F13" s="143">
        <v>99.091999999999999</v>
      </c>
      <c r="G13" s="143">
        <v>95.563000000000002</v>
      </c>
      <c r="H13" s="143">
        <v>92.19</v>
      </c>
      <c r="I13" s="143">
        <v>88.912999999999997</v>
      </c>
      <c r="J13" s="143">
        <v>85.787000000000006</v>
      </c>
      <c r="K13" s="143">
        <v>82.793000000000006</v>
      </c>
      <c r="L13" s="143">
        <v>79.960999999999999</v>
      </c>
      <c r="M13" s="143">
        <v>77.471999999999994</v>
      </c>
      <c r="N13" s="143">
        <v>74.795000000000002</v>
      </c>
      <c r="O13" s="143">
        <v>72.475999999999999</v>
      </c>
      <c r="P13" s="143">
        <v>70.222999999999999</v>
      </c>
    </row>
    <row r="14" spans="1:16" x14ac:dyDescent="0.25">
      <c r="B14" s="16" t="s">
        <v>170</v>
      </c>
      <c r="C14" s="143">
        <f>maternal_mortality</f>
        <v>13.6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0.52900000000000003</v>
      </c>
      <c r="E2" s="92">
        <f>food_insecure</f>
        <v>0.52900000000000003</v>
      </c>
      <c r="F2" s="92">
        <f>food_insecure</f>
        <v>0.52900000000000003</v>
      </c>
      <c r="G2" s="92">
        <f>food_insecure</f>
        <v>0.52900000000000003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0.52900000000000003</v>
      </c>
      <c r="F5" s="92">
        <f>food_insecure</f>
        <v>0.52900000000000003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9.3717006685192311E-2</v>
      </c>
      <c r="D7" s="92">
        <f>diarrhoea_1_5mo/26</f>
        <v>8.6120938121923077E-2</v>
      </c>
      <c r="E7" s="92">
        <f>diarrhoea_6_11mo/26</f>
        <v>8.6120938121923077E-2</v>
      </c>
      <c r="F7" s="92">
        <f>diarrhoea_12_23mo/26</f>
        <v>7.3077119601153456E-2</v>
      </c>
      <c r="G7" s="92">
        <f>diarrhoea_24_59mo/26</f>
        <v>7.3077119601153456E-2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0.52900000000000003</v>
      </c>
      <c r="F8" s="92">
        <f>food_insecure</f>
        <v>0.52900000000000003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0.71700000000000008</v>
      </c>
      <c r="E9" s="92">
        <f>IF(ISBLANK(comm_deliv), frac_children_health_facility,1)</f>
        <v>0.71700000000000008</v>
      </c>
      <c r="F9" s="92">
        <f>IF(ISBLANK(comm_deliv), frac_children_health_facility,1)</f>
        <v>0.71700000000000008</v>
      </c>
      <c r="G9" s="92">
        <f>IF(ISBLANK(comm_deliv), frac_children_health_facility,1)</f>
        <v>0.71700000000000008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9.3717006685192311E-2</v>
      </c>
      <c r="D11" s="92">
        <f>diarrhoea_1_5mo/26</f>
        <v>8.6120938121923077E-2</v>
      </c>
      <c r="E11" s="92">
        <f>diarrhoea_6_11mo/26</f>
        <v>8.6120938121923077E-2</v>
      </c>
      <c r="F11" s="92">
        <f>diarrhoea_12_23mo/26</f>
        <v>7.3077119601153456E-2</v>
      </c>
      <c r="G11" s="92">
        <f>diarrhoea_24_59mo/26</f>
        <v>7.3077119601153456E-2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0.52900000000000003</v>
      </c>
      <c r="I14" s="92">
        <f>food_insecure</f>
        <v>0.52900000000000003</v>
      </c>
      <c r="J14" s="92">
        <f>food_insecure</f>
        <v>0.52900000000000003</v>
      </c>
      <c r="K14" s="92">
        <f>food_insecure</f>
        <v>0.52900000000000003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0.76</v>
      </c>
      <c r="I17" s="92">
        <f>frac_PW_health_facility</f>
        <v>0.76</v>
      </c>
      <c r="J17" s="92">
        <f>frac_PW_health_facility</f>
        <v>0.76</v>
      </c>
      <c r="K17" s="92">
        <f>frac_PW_health_facility</f>
        <v>0.76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0.99900000000000011</v>
      </c>
      <c r="I18" s="92">
        <f>frac_malaria_risk</f>
        <v>0.99900000000000011</v>
      </c>
      <c r="J18" s="92">
        <f>frac_malaria_risk</f>
        <v>0.99900000000000011</v>
      </c>
      <c r="K18" s="92">
        <f>frac_malaria_risk</f>
        <v>0.99900000000000011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0.625</v>
      </c>
      <c r="M23" s="92">
        <f>famplan_unmet_need</f>
        <v>0.625</v>
      </c>
      <c r="N23" s="92">
        <f>famplan_unmet_need</f>
        <v>0.625</v>
      </c>
      <c r="O23" s="92">
        <f>famplan_unmet_need</f>
        <v>0.625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0.37890368435478206</v>
      </c>
      <c r="M24" s="92">
        <f>(1-food_insecure)*(0.49)+food_insecure*(0.7)</f>
        <v>0.60109000000000001</v>
      </c>
      <c r="N24" s="92">
        <f>(1-food_insecure)*(0.49)+food_insecure*(0.7)</f>
        <v>0.60109000000000001</v>
      </c>
      <c r="O24" s="92">
        <f>(1-food_insecure)*(0.49)+food_insecure*(0.7)</f>
        <v>0.60109000000000001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0.16238729329490659</v>
      </c>
      <c r="M25" s="92">
        <f>(1-food_insecure)*(0.21)+food_insecure*(0.3)</f>
        <v>0.25761000000000001</v>
      </c>
      <c r="N25" s="92">
        <f>(1-food_insecure)*(0.21)+food_insecure*(0.3)</f>
        <v>0.25761000000000001</v>
      </c>
      <c r="O25" s="92">
        <f>(1-food_insecure)*(0.21)+food_insecure*(0.3)</f>
        <v>0.25761000000000001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8.9070007152557348E-2</v>
      </c>
      <c r="M26" s="92">
        <f>(1-food_insecure)*(0.3)</f>
        <v>0.14129999999999998</v>
      </c>
      <c r="N26" s="92">
        <f>(1-food_insecure)*(0.3)</f>
        <v>0.14129999999999998</v>
      </c>
      <c r="O26" s="92">
        <f>(1-food_insecure)*(0.3)</f>
        <v>0.14129999999999998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0.369639015197754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0.99900000000000011</v>
      </c>
      <c r="D33" s="92">
        <f t="shared" si="3"/>
        <v>0.99900000000000011</v>
      </c>
      <c r="E33" s="92">
        <f t="shared" si="3"/>
        <v>0.99900000000000011</v>
      </c>
      <c r="F33" s="92">
        <f t="shared" si="3"/>
        <v>0.99900000000000011</v>
      </c>
      <c r="G33" s="92">
        <f t="shared" si="3"/>
        <v>0.99900000000000011</v>
      </c>
      <c r="H33" s="92">
        <f t="shared" si="3"/>
        <v>0.99900000000000011</v>
      </c>
      <c r="I33" s="92">
        <f t="shared" si="3"/>
        <v>0.99900000000000011</v>
      </c>
      <c r="J33" s="92">
        <f t="shared" si="3"/>
        <v>0.99900000000000011</v>
      </c>
      <c r="K33" s="92">
        <f t="shared" si="3"/>
        <v>0.99900000000000011</v>
      </c>
      <c r="L33" s="92">
        <f t="shared" si="3"/>
        <v>0.99900000000000011</v>
      </c>
      <c r="M33" s="92">
        <f t="shared" si="3"/>
        <v>0.99900000000000011</v>
      </c>
      <c r="N33" s="92">
        <f t="shared" si="3"/>
        <v>0.99900000000000011</v>
      </c>
      <c r="O33" s="92">
        <f t="shared" si="3"/>
        <v>0.99900000000000011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2020-03-24T06:50:30Z</dcterms:modified>
</cp:coreProperties>
</file>